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GRIS QUISPE\Desktop\FY 17\Gris Quispe Laptop 1\Usados\Docencia Gris Quispe\Q&amp;S\11.22\Taller Costos\"/>
    </mc:Choice>
  </mc:AlternateContent>
  <xr:revisionPtr revIDLastSave="0" documentId="13_ncr:1_{D5602C91-4BFB-4DB3-BB84-C76088270247}" xr6:coauthVersionLast="47" xr6:coauthVersionMax="47" xr10:uidLastSave="{00000000-0000-0000-0000-000000000000}"/>
  <bookViews>
    <workbookView xWindow="-110" yWindow="-110" windowWidth="19420" windowHeight="11620" tabRatio="722" firstSheet="16" activeTab="17" xr2:uid="{584627EB-D7EA-4AB3-8C45-5F393119E61D}"/>
  </bookViews>
  <sheets>
    <sheet name="Costo Prod vs ERI" sheetId="4" r:id="rId1"/>
    <sheet name="Estructura del CosT Vtas" sheetId="5" r:id="rId2"/>
    <sheet name="Caso1" sheetId="6" r:id="rId3"/>
    <sheet name="Resol1" sheetId="7" r:id="rId4"/>
    <sheet name="Hoja9" sheetId="9" r:id="rId5"/>
    <sheet name="Precio Vta." sheetId="11" r:id="rId6"/>
    <sheet name="Control Materia Prima" sheetId="12" r:id="rId7"/>
    <sheet name="Kardex" sheetId="13" r:id="rId8"/>
    <sheet name="Kardex-Asiento" sheetId="18" r:id="rId9"/>
    <sheet name="Control Planilla" sheetId="14" r:id="rId10"/>
    <sheet name="Datos-Asiento planilla" sheetId="15" r:id="rId11"/>
    <sheet name="Asiento planilla" sheetId="19" r:id="rId12"/>
    <sheet name="CIF" sheetId="17" r:id="rId13"/>
    <sheet name="AsientoCIF" sheetId="20" r:id="rId14"/>
    <sheet name="Caso Cto Prod" sheetId="21" r:id="rId15"/>
    <sheet name="Planilla" sheetId="22" r:id="rId16"/>
    <sheet name="Teoría" sheetId="30" r:id="rId17"/>
    <sheet name="Reg. Compras" sheetId="25" r:id="rId18"/>
    <sheet name="KardexMP" sheetId="31" r:id="rId19"/>
    <sheet name="Activo fijo" sheetId="32" r:id="rId20"/>
    <sheet name="MP" sheetId="23" r:id="rId21"/>
    <sheet name="Estr.Costo Prod" sheetId="33" r:id="rId22"/>
    <sheet name="Precio Vta" sheetId="34" r:id="rId23"/>
    <sheet name="Reg. Vtas" sheetId="26" r:id="rId24"/>
    <sheet name="EEFF" sheetId="35" r:id="rId25"/>
    <sheet name="Análisis" sheetId="36" r:id="rId26"/>
    <sheet name="BC-2021" sheetId="27" r:id="rId27"/>
  </sheets>
  <externalReferences>
    <externalReference r:id="rId28"/>
    <externalReference r:id="rId29"/>
    <externalReference r:id="rId30"/>
    <externalReference r:id="rId31"/>
    <externalReference r:id="rId32"/>
  </externalReferences>
  <definedNames>
    <definedName name="_xlnm._FilterDatabase" localSheetId="8" hidden="1">'Kardex-Asiento'!$B$2:$F$42</definedName>
    <definedName name="_Key1" localSheetId="26" hidden="1">#REF!</definedName>
    <definedName name="_Key1" localSheetId="14" hidden="1">#REF!</definedName>
    <definedName name="_Key1" hidden="1">#REF!</definedName>
    <definedName name="_Order1" hidden="1">255</definedName>
    <definedName name="_Order2" hidden="1">255</definedName>
    <definedName name="_Sort" localSheetId="26" hidden="1">#REF!</definedName>
    <definedName name="_Sort" localSheetId="14" hidden="1">#REF!</definedName>
    <definedName name="_Sort" hidden="1">#REF!</definedName>
    <definedName name="CVENTA" localSheetId="14">[1]Estimado!$H$22</definedName>
    <definedName name="CVENTA">[2]Estimado!$H$22</definedName>
    <definedName name="DICTAMEN">[3]Sheet1!$O$22:$O$28</definedName>
    <definedName name="EMPRESA">[4]datos!$E$8</definedName>
    <definedName name="ESTADOS_FINANCIEROS">[3]Sheet1!$O$16:$O$20</definedName>
    <definedName name="GAAP">[3]Sheet1!$Q$6:$Q$10</definedName>
    <definedName name="INDUSTRIA">[3]Sheet1!$K$5:$K$17</definedName>
    <definedName name="MAYOR">[4]LibMayor!$B$7:$D$56</definedName>
    <definedName name="MOTIVO_DE_MODIFICACION_DE_OPINION">[3]Sheet1!$S$5:$S$14</definedName>
    <definedName name="NIC">[3]Sheet1!$R$5:$R$29</definedName>
    <definedName name="NIIF">[3]Sheet1!$J$5:$J$21</definedName>
    <definedName name="PLAN">[4]Cuentas!$A$3:$B$971</definedName>
    <definedName name="REGULADORES">[3]Sheet1!$N$6:$N$14</definedName>
    <definedName name="TIPO_DE_INFORME">[3]Sheet1!$K$18:$K$31</definedName>
    <definedName name="VENCII">[5]CRONOGRAMA!$C$83:$D$452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 i="23" l="1"/>
  <c r="H2" i="23"/>
  <c r="AJ10" i="25"/>
  <c r="U11" i="25"/>
  <c r="T11" i="25"/>
  <c r="S11" i="25"/>
  <c r="R11" i="25"/>
  <c r="Q11" i="25"/>
  <c r="P11" i="25"/>
  <c r="O11" i="25"/>
  <c r="N11" i="25"/>
  <c r="M11" i="25"/>
  <c r="L11" i="25"/>
  <c r="K11" i="25"/>
  <c r="L10" i="25"/>
  <c r="U10" i="25" s="1"/>
  <c r="L9" i="25"/>
  <c r="U9" i="25" s="1"/>
  <c r="L8" i="25"/>
  <c r="U8" i="25" s="1"/>
  <c r="U65" i="22"/>
  <c r="T65" i="22"/>
  <c r="U64" i="22"/>
  <c r="U54" i="22"/>
  <c r="T53" i="22"/>
  <c r="T52" i="22"/>
  <c r="T51" i="22"/>
  <c r="T57" i="22"/>
  <c r="T56" i="22"/>
  <c r="T55" i="22"/>
  <c r="T63" i="22" s="1"/>
  <c r="T49" i="22"/>
  <c r="T48" i="22"/>
  <c r="T47" i="22"/>
  <c r="AG6" i="22"/>
  <c r="AF6" i="22"/>
  <c r="AE6" i="22"/>
  <c r="X6" i="22"/>
  <c r="V65" i="22" l="1"/>
  <c r="T62" i="22"/>
  <c r="T59" i="22"/>
  <c r="T61" i="22"/>
  <c r="U50" i="22"/>
  <c r="U58" i="22"/>
  <c r="AC5" i="22"/>
  <c r="T36" i="22" s="1"/>
  <c r="AC4" i="22"/>
  <c r="T37" i="22" s="1"/>
  <c r="AC3" i="22"/>
  <c r="U59" i="22" l="1"/>
  <c r="V59" i="22" s="1"/>
  <c r="T38" i="22"/>
  <c r="AC6" i="22"/>
  <c r="U39" i="22"/>
  <c r="T43" i="22"/>
  <c r="P5" i="22" l="1"/>
  <c r="T16" i="22" s="1"/>
  <c r="P4" i="22"/>
  <c r="P3" i="22"/>
  <c r="R5" i="22"/>
  <c r="T19" i="22" s="1"/>
  <c r="R4" i="22"/>
  <c r="T20" i="22" s="1"/>
  <c r="R3" i="22"/>
  <c r="Q5" i="22"/>
  <c r="Q4" i="22"/>
  <c r="S4" i="22" s="1"/>
  <c r="Q3" i="22"/>
  <c r="Q6" i="22" s="1"/>
  <c r="P49" i="21"/>
  <c r="AQ5" i="25"/>
  <c r="K5" i="25" s="1"/>
  <c r="L5" i="25" s="1"/>
  <c r="Q22" i="26"/>
  <c r="Q18" i="26"/>
  <c r="Q14" i="26"/>
  <c r="AN6" i="26"/>
  <c r="K6" i="26" s="1"/>
  <c r="AN5" i="26"/>
  <c r="K5" i="26" s="1"/>
  <c r="AN4" i="26"/>
  <c r="K4" i="26"/>
  <c r="K7" i="26" s="1"/>
  <c r="C4" i="26"/>
  <c r="C5" i="26" s="1"/>
  <c r="C6" i="26" s="1"/>
  <c r="B4" i="26"/>
  <c r="B5" i="26" s="1"/>
  <c r="B6" i="26" s="1"/>
  <c r="AN3" i="26"/>
  <c r="K3" i="26"/>
  <c r="Q3" i="26" s="1"/>
  <c r="L7" i="25"/>
  <c r="U7" i="25" s="1"/>
  <c r="AJ7" i="25" s="1"/>
  <c r="AJ6" i="25"/>
  <c r="L6" i="25"/>
  <c r="AQ4" i="25"/>
  <c r="K4" i="25" s="1"/>
  <c r="L4" i="25" s="1"/>
  <c r="AQ3" i="25"/>
  <c r="K3" i="25" s="1"/>
  <c r="AB4" i="22" l="1"/>
  <c r="V4" i="22"/>
  <c r="W4" i="22"/>
  <c r="U4" i="22"/>
  <c r="S3" i="22"/>
  <c r="T21" i="22"/>
  <c r="T28" i="22" s="1"/>
  <c r="R6" i="22"/>
  <c r="S5" i="22"/>
  <c r="P6" i="22"/>
  <c r="T18" i="22"/>
  <c r="T17" i="22"/>
  <c r="T25" i="22" s="1"/>
  <c r="T6" i="26"/>
  <c r="AG6" i="26" s="1"/>
  <c r="Q6" i="26"/>
  <c r="T3" i="26"/>
  <c r="Q5" i="26"/>
  <c r="T5" i="26"/>
  <c r="AG5" i="26" s="1"/>
  <c r="L3" i="25"/>
  <c r="Q4" i="26"/>
  <c r="T4" i="26" s="1"/>
  <c r="AG4" i="26" s="1"/>
  <c r="AB5" i="22" l="1"/>
  <c r="W5" i="22"/>
  <c r="U5" i="22"/>
  <c r="V5" i="22"/>
  <c r="V6" i="22" s="1"/>
  <c r="T27" i="22"/>
  <c r="U6" i="22"/>
  <c r="Y4" i="22"/>
  <c r="Z4" i="22" s="1"/>
  <c r="S6" i="22"/>
  <c r="AB3" i="22"/>
  <c r="T3" i="22"/>
  <c r="W6" i="22"/>
  <c r="T33" i="22"/>
  <c r="AI4" i="22"/>
  <c r="Q7" i="26"/>
  <c r="AG3" i="26"/>
  <c r="T7" i="26"/>
  <c r="U23" i="22" l="1"/>
  <c r="Y5" i="22"/>
  <c r="Z5" i="22" s="1"/>
  <c r="T30" i="22"/>
  <c r="U29" i="22"/>
  <c r="U30" i="22" s="1"/>
  <c r="T6" i="22"/>
  <c r="U22" i="22" s="1"/>
  <c r="Y3" i="22"/>
  <c r="AB6" i="22"/>
  <c r="T34" i="22"/>
  <c r="AI3" i="22"/>
  <c r="AI6" i="22" s="1"/>
  <c r="T32" i="22"/>
  <c r="AI5" i="22"/>
  <c r="AJ5" i="22" s="1"/>
  <c r="A4" i="22"/>
  <c r="A5" i="22" s="1"/>
  <c r="P48" i="21"/>
  <c r="P47" i="21"/>
  <c r="F39" i="21"/>
  <c r="W18" i="21" s="1"/>
  <c r="P38" i="21"/>
  <c r="P42" i="21" s="1"/>
  <c r="P31" i="21"/>
  <c r="P30" i="21"/>
  <c r="P29" i="21"/>
  <c r="P33" i="21" s="1"/>
  <c r="W14" i="21" s="1"/>
  <c r="F23" i="21"/>
  <c r="P22" i="21"/>
  <c r="AN21" i="21"/>
  <c r="P21" i="21"/>
  <c r="F21" i="21"/>
  <c r="F26" i="21" s="1"/>
  <c r="AN20" i="21"/>
  <c r="P20" i="21"/>
  <c r="P24" i="21" s="1"/>
  <c r="W13" i="21" s="1"/>
  <c r="W19" i="21"/>
  <c r="V18" i="21"/>
  <c r="W17" i="21"/>
  <c r="V17" i="21"/>
  <c r="W16" i="21"/>
  <c r="V16" i="21"/>
  <c r="AN15" i="21"/>
  <c r="W15" i="21"/>
  <c r="V15" i="21"/>
  <c r="AN14" i="21"/>
  <c r="P13" i="21"/>
  <c r="F13" i="21"/>
  <c r="P11" i="21" s="1"/>
  <c r="P12" i="21"/>
  <c r="W11" i="21"/>
  <c r="F11" i="21"/>
  <c r="AN10" i="21"/>
  <c r="C2" i="20"/>
  <c r="I3" i="20" s="1"/>
  <c r="C30" i="17"/>
  <c r="C29" i="17"/>
  <c r="D32" i="19"/>
  <c r="E26" i="19"/>
  <c r="D25" i="19"/>
  <c r="D28" i="19" s="1"/>
  <c r="E29" i="19" s="1"/>
  <c r="D16" i="19"/>
  <c r="E17" i="19" s="1"/>
  <c r="C11" i="19"/>
  <c r="C10" i="19"/>
  <c r="E6" i="19"/>
  <c r="E5" i="19"/>
  <c r="D4" i="19"/>
  <c r="D11" i="19" s="1"/>
  <c r="D3" i="19"/>
  <c r="D10" i="19" s="1"/>
  <c r="T5" i="15"/>
  <c r="Q5" i="15"/>
  <c r="U5" i="15" s="1"/>
  <c r="F40" i="18"/>
  <c r="F37" i="18"/>
  <c r="F33" i="18"/>
  <c r="F30" i="18"/>
  <c r="F27" i="18"/>
  <c r="F23" i="18"/>
  <c r="F20" i="18"/>
  <c r="F16" i="18"/>
  <c r="F13" i="18"/>
  <c r="F9" i="18"/>
  <c r="E36" i="18"/>
  <c r="E35" i="18" s="1"/>
  <c r="D34" i="18" s="1"/>
  <c r="D41" i="18" s="1"/>
  <c r="E42" i="18" s="1"/>
  <c r="F42" i="18" s="1"/>
  <c r="D24" i="18"/>
  <c r="D28" i="18" s="1"/>
  <c r="E29" i="18" s="1"/>
  <c r="F29" i="18" s="1"/>
  <c r="G11" i="13"/>
  <c r="L17" i="12"/>
  <c r="E10" i="13"/>
  <c r="D10" i="13"/>
  <c r="F10" i="13" s="1"/>
  <c r="K15" i="12"/>
  <c r="L15" i="12" s="1"/>
  <c r="G9" i="13"/>
  <c r="L13" i="12"/>
  <c r="E19" i="18" s="1"/>
  <c r="D8" i="13"/>
  <c r="K10" i="12"/>
  <c r="L10" i="12" s="1"/>
  <c r="L11" i="12" s="1"/>
  <c r="D10" i="18" s="1"/>
  <c r="D14" i="18" s="1"/>
  <c r="E15" i="18" s="1"/>
  <c r="F15" i="18" s="1"/>
  <c r="K9" i="12"/>
  <c r="L9" i="12" s="1"/>
  <c r="J7" i="12"/>
  <c r="D7" i="13" s="1"/>
  <c r="L5" i="12"/>
  <c r="L7" i="12" s="1"/>
  <c r="K7" i="12" s="1"/>
  <c r="E7" i="13" s="1"/>
  <c r="K6" i="13"/>
  <c r="J6" i="13"/>
  <c r="C45" i="17"/>
  <c r="C44" i="17"/>
  <c r="C42" i="17"/>
  <c r="D41" i="17" s="1"/>
  <c r="E46" i="17" s="1"/>
  <c r="C34" i="17"/>
  <c r="C33" i="17"/>
  <c r="B30" i="17"/>
  <c r="B29" i="17"/>
  <c r="C23" i="17"/>
  <c r="C22" i="17"/>
  <c r="D15" i="17"/>
  <c r="C14" i="17"/>
  <c r="C13" i="17"/>
  <c r="C4" i="17"/>
  <c r="C20" i="17" s="1"/>
  <c r="E24" i="17" s="1"/>
  <c r="D11" i="17" s="1"/>
  <c r="C3" i="17"/>
  <c r="C10" i="17" s="1"/>
  <c r="V30" i="22" l="1"/>
  <c r="Y6" i="22"/>
  <c r="Z3" i="22"/>
  <c r="Z6" i="22" s="1"/>
  <c r="U24" i="22" s="1"/>
  <c r="U25" i="22" s="1"/>
  <c r="V25" i="22" s="1"/>
  <c r="T40" i="22"/>
  <c r="T42" i="22"/>
  <c r="U35" i="22"/>
  <c r="U40" i="22" s="1"/>
  <c r="V40" i="22" s="1"/>
  <c r="AO15" i="21"/>
  <c r="AO20" i="21"/>
  <c r="P15" i="21"/>
  <c r="W12" i="21" s="1"/>
  <c r="AN16" i="21"/>
  <c r="AO16" i="21" s="1"/>
  <c r="AO14" i="21"/>
  <c r="F16" i="21"/>
  <c r="AE15" i="21"/>
  <c r="W20" i="21"/>
  <c r="AE13" i="21" s="1"/>
  <c r="P51" i="21"/>
  <c r="AE12" i="21"/>
  <c r="F11" i="17"/>
  <c r="E18" i="18"/>
  <c r="D17" i="18" s="1"/>
  <c r="F17" i="18" s="1"/>
  <c r="F19" i="18"/>
  <c r="I8" i="20"/>
  <c r="J10" i="20" s="1"/>
  <c r="I4" i="20"/>
  <c r="J5" i="20" s="1"/>
  <c r="D19" i="19"/>
  <c r="E20" i="19" s="1"/>
  <c r="K11" i="12"/>
  <c r="E8" i="13" s="1"/>
  <c r="F8" i="13" s="1"/>
  <c r="F28" i="18"/>
  <c r="C19" i="17"/>
  <c r="D24" i="17" s="1"/>
  <c r="D10" i="17" s="1"/>
  <c r="F36" i="18"/>
  <c r="D40" i="17"/>
  <c r="D46" i="17" s="1"/>
  <c r="F10" i="17" s="1"/>
  <c r="D3" i="18"/>
  <c r="D4" i="18" s="1"/>
  <c r="E5" i="18" s="1"/>
  <c r="F5" i="18" s="1"/>
  <c r="E7" i="19"/>
  <c r="E12" i="19"/>
  <c r="F35" i="18"/>
  <c r="F10" i="18"/>
  <c r="F24" i="18"/>
  <c r="F4" i="18"/>
  <c r="F14" i="18"/>
  <c r="F41" i="18"/>
  <c r="F18" i="18"/>
  <c r="F34" i="18"/>
  <c r="D25" i="18"/>
  <c r="D11" i="18"/>
  <c r="J7" i="13"/>
  <c r="J8" i="13" s="1"/>
  <c r="J9" i="13" s="1"/>
  <c r="J10" i="13" s="1"/>
  <c r="J11" i="13" s="1"/>
  <c r="M13" i="13" s="1"/>
  <c r="F7" i="13"/>
  <c r="L6" i="13"/>
  <c r="I17" i="13" s="1"/>
  <c r="C31" i="17"/>
  <c r="C24" i="17"/>
  <c r="C11" i="17"/>
  <c r="E15" i="17" s="1"/>
  <c r="C15" i="17" s="1"/>
  <c r="C6" i="17"/>
  <c r="U44" i="22" l="1"/>
  <c r="U45" i="22" s="1"/>
  <c r="T45" i="22"/>
  <c r="V45" i="22" s="1"/>
  <c r="AE19" i="21"/>
  <c r="AN11" i="21" s="1"/>
  <c r="AN12" i="21" s="1"/>
  <c r="AN18" i="21" s="1"/>
  <c r="AO12" i="21"/>
  <c r="E35" i="17"/>
  <c r="E11" i="17" s="1"/>
  <c r="D35" i="17"/>
  <c r="E10" i="17" s="1"/>
  <c r="D7" i="18"/>
  <c r="F3" i="18"/>
  <c r="F13" i="13"/>
  <c r="I18" i="13" s="1"/>
  <c r="C46" i="17"/>
  <c r="E12" i="18"/>
  <c r="F12" i="18" s="1"/>
  <c r="F11" i="18"/>
  <c r="E26" i="18"/>
  <c r="F25" i="18"/>
  <c r="E8" i="18"/>
  <c r="F8" i="18" s="1"/>
  <c r="F7" i="18"/>
  <c r="L7" i="13"/>
  <c r="E2" i="12"/>
  <c r="AO18" i="21" l="1"/>
  <c r="AN23" i="21"/>
  <c r="D31" i="18"/>
  <c r="F26" i="18"/>
  <c r="K7" i="13"/>
  <c r="L8" i="13"/>
  <c r="C15" i="11"/>
  <c r="F13" i="11"/>
  <c r="F15" i="11"/>
  <c r="F12" i="11"/>
  <c r="C14" i="11"/>
  <c r="F14" i="11" s="1"/>
  <c r="Z18" i="9"/>
  <c r="Z13" i="9"/>
  <c r="O16" i="9"/>
  <c r="J16" i="9"/>
  <c r="E16" i="9"/>
  <c r="C17" i="5"/>
  <c r="C15" i="5"/>
  <c r="C13" i="5"/>
  <c r="C11" i="5"/>
  <c r="C7" i="5"/>
  <c r="C5" i="5"/>
  <c r="C3" i="5"/>
  <c r="C2" i="5"/>
  <c r="C4" i="5" s="1"/>
  <c r="C6" i="5" s="1"/>
  <c r="C8" i="5" s="1"/>
  <c r="Z3" i="7"/>
  <c r="AH3" i="7" s="1"/>
  <c r="K3" i="7"/>
  <c r="F44" i="7"/>
  <c r="AL15" i="7" s="1"/>
  <c r="F43" i="7"/>
  <c r="AL14" i="7" s="1"/>
  <c r="F42" i="7"/>
  <c r="N32" i="7" s="1"/>
  <c r="U17" i="7" s="1"/>
  <c r="N31" i="7"/>
  <c r="U16" i="7" s="1"/>
  <c r="N30" i="7"/>
  <c r="U15" i="7" s="1"/>
  <c r="N29" i="7"/>
  <c r="N20" i="7"/>
  <c r="N24" i="7" s="1"/>
  <c r="U13" i="7" s="1"/>
  <c r="F20" i="7"/>
  <c r="AC15" i="7" s="1"/>
  <c r="F19" i="7"/>
  <c r="F22" i="7" s="1"/>
  <c r="T17" i="7"/>
  <c r="T16" i="7"/>
  <c r="T15" i="7"/>
  <c r="T14" i="7"/>
  <c r="T13" i="7"/>
  <c r="N13" i="7"/>
  <c r="N12" i="7"/>
  <c r="F12" i="7"/>
  <c r="AC12" i="7" s="1"/>
  <c r="N11" i="7"/>
  <c r="N15" i="7" s="1"/>
  <c r="U12" i="7" s="1"/>
  <c r="F11" i="7"/>
  <c r="AL10" i="7"/>
  <c r="AN24" i="21" l="1"/>
  <c r="AN25" i="21" s="1"/>
  <c r="AO23" i="21"/>
  <c r="AL16" i="7"/>
  <c r="N33" i="7"/>
  <c r="F14" i="7"/>
  <c r="U18" i="7"/>
  <c r="E32" i="18"/>
  <c r="F32" i="18" s="1"/>
  <c r="F31" i="18"/>
  <c r="K8" i="13"/>
  <c r="H9" i="13" s="1"/>
  <c r="I9" i="13" s="1"/>
  <c r="U11" i="7"/>
  <c r="U14" i="7"/>
  <c r="S16" i="9"/>
  <c r="Z8" i="9" s="1"/>
  <c r="Z9" i="9" s="1"/>
  <c r="Z15" i="9" s="1"/>
  <c r="Z17" i="9" s="1"/>
  <c r="Z19" i="9" s="1"/>
  <c r="K18" i="4"/>
  <c r="C9" i="5" s="1"/>
  <c r="C10" i="5" s="1"/>
  <c r="C12" i="5" s="1"/>
  <c r="C14" i="5" s="1"/>
  <c r="C16" i="5" s="1"/>
  <c r="C18" i="5" s="1"/>
  <c r="X10" i="4"/>
  <c r="J7" i="4"/>
  <c r="K9" i="4" s="1"/>
  <c r="AO25" i="21" l="1"/>
  <c r="AN26" i="21"/>
  <c r="AN28" i="21" s="1"/>
  <c r="AO28" i="21" s="1"/>
  <c r="L9" i="13"/>
  <c r="D21" i="18"/>
  <c r="U19" i="7"/>
  <c r="AC13" i="7" s="1"/>
  <c r="AC19" i="7" s="1"/>
  <c r="AL11" i="7" s="1"/>
  <c r="AL12" i="7" s="1"/>
  <c r="AM12" i="7" s="1"/>
  <c r="K19" i="4"/>
  <c r="K21" i="4" s="1"/>
  <c r="K23" i="4" s="1"/>
  <c r="W7" i="4" s="1"/>
  <c r="X9" i="4" s="1"/>
  <c r="X11" i="4" s="1"/>
  <c r="E22" i="18" l="1"/>
  <c r="F22" i="18" s="1"/>
  <c r="F21" i="18"/>
  <c r="K9" i="13"/>
  <c r="L10" i="13"/>
  <c r="AL18" i="7"/>
  <c r="AL20" i="7" l="1"/>
  <c r="AL22" i="7"/>
  <c r="AM22" i="7" s="1"/>
  <c r="K10" i="13"/>
  <c r="H11" i="13" s="1"/>
  <c r="I11" i="13" s="1"/>
  <c r="L11" i="13"/>
  <c r="C35" i="17"/>
  <c r="K11" i="13" l="1"/>
  <c r="I19" i="13"/>
  <c r="I20" i="13" s="1"/>
  <c r="L12" i="13"/>
  <c r="D38" i="18"/>
  <c r="I13" i="13"/>
  <c r="J11" i="11"/>
  <c r="J16" i="11" s="1"/>
  <c r="J17" i="11" s="1"/>
  <c r="F16" i="11" s="1"/>
  <c r="F17" i="11" s="1"/>
  <c r="F19" i="11" s="1"/>
  <c r="F20" i="11" s="1"/>
  <c r="F21" i="11" s="1"/>
  <c r="F22" i="11" s="1"/>
  <c r="E39" i="18" l="1"/>
  <c r="F39" i="18" s="1"/>
  <c r="F38"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GRIS QUISPE</author>
  </authors>
  <commentList>
    <comment ref="C40" authorId="0" shapeId="0" xr:uid="{ADA70559-0E79-4D72-A96A-9D1198C9AEAD}">
      <text>
        <r>
          <rPr>
            <b/>
            <sz val="9"/>
            <color indexed="81"/>
            <rFont val="Tahoma"/>
            <family val="2"/>
          </rPr>
          <t>GRIS QUISPE:</t>
        </r>
        <r>
          <rPr>
            <sz val="9"/>
            <color indexed="81"/>
            <rFont val="Tahoma"/>
            <family val="2"/>
          </rPr>
          <t xml:space="preserve">
Dato de planta</t>
        </r>
      </text>
    </comment>
  </commentList>
</comments>
</file>

<file path=xl/sharedStrings.xml><?xml version="1.0" encoding="utf-8"?>
<sst xmlns="http://schemas.openxmlformats.org/spreadsheetml/2006/main" count="1045" uniqueCount="555">
  <si>
    <t>COSTO DE PRODUCCIÓN Y COSTO DE VENTAS</t>
  </si>
  <si>
    <t>ESTADO DE RESULTADOS</t>
  </si>
  <si>
    <t>Materiales directos:</t>
  </si>
  <si>
    <t>Ingresos</t>
  </si>
  <si>
    <t>Inventario inicial al 01 de enero de 2022</t>
  </si>
  <si>
    <t>Costo de ventas</t>
  </si>
  <si>
    <t>Compra de materiales directos</t>
  </si>
  <si>
    <t>Inventario inicial de productos terminados, al 01 de enero de 2022</t>
  </si>
  <si>
    <t>Costos de materiales directos disponibles para su uso</t>
  </si>
  <si>
    <t>Costo de producción</t>
  </si>
  <si>
    <t>Inventario final al 31 de enero de 2022</t>
  </si>
  <si>
    <t>Inventario final de productos terminados, al 31 de enero de 2022</t>
  </si>
  <si>
    <t>Materiales directos usados</t>
  </si>
  <si>
    <t>Costo de ventas (costo de los productos vendidos</t>
  </si>
  <si>
    <t>Mano de obra directa</t>
  </si>
  <si>
    <t>Gastos de operación</t>
  </si>
  <si>
    <t>Costos indirectos de fabricación</t>
  </si>
  <si>
    <t>Utilidad de operación</t>
  </si>
  <si>
    <t>Mano de obra indirecta</t>
  </si>
  <si>
    <t>Suministros</t>
  </si>
  <si>
    <t>Agua y energía</t>
  </si>
  <si>
    <t>Depreciación: edificio de planta</t>
  </si>
  <si>
    <t>Depreciación: equipo de planta</t>
  </si>
  <si>
    <t>diversos</t>
  </si>
  <si>
    <t>Total costos indirectos de manufactura</t>
  </si>
  <si>
    <t>Costos de producción incurridos en el mes de enero de 2022</t>
  </si>
  <si>
    <t>Inventario inicial de productos en proceso, al 01 de enero de 2022</t>
  </si>
  <si>
    <t>Total costos de producción a considerar</t>
  </si>
  <si>
    <t>Inventario final de productos en proceso, al 31 de enero de 2022</t>
  </si>
  <si>
    <t>Costo de los productos  (al estado de resultados)</t>
  </si>
  <si>
    <t>Inventario inicial de materia Prima</t>
  </si>
  <si>
    <t>+ Costo de materias primas recibidas</t>
  </si>
  <si>
    <t>-  Inventario final de materias primas</t>
  </si>
  <si>
    <t>+ Mano de obra pagada</t>
  </si>
  <si>
    <t>= Costo primo de producción</t>
  </si>
  <si>
    <t>+ Gastos indirectos de Fabricación</t>
  </si>
  <si>
    <t>+ Inventario inicial de producción en proceso</t>
  </si>
  <si>
    <t>- Inventario final de producción en proceso</t>
  </si>
  <si>
    <t>+ Inventario inicial de producción terminada</t>
  </si>
  <si>
    <t>-  Inventario final de la producción terminada para ventas</t>
  </si>
  <si>
    <t xml:space="preserve"> = Costo de la materia prima disponible</t>
  </si>
  <si>
    <t xml:space="preserve"> = Costo de materias primas utilizadas</t>
  </si>
  <si>
    <t xml:space="preserve"> = Costo de la producción procesada</t>
  </si>
  <si>
    <t xml:space="preserve"> = Costo de producción en proceso</t>
  </si>
  <si>
    <t xml:space="preserve"> = Costo de la producción terminada</t>
  </si>
  <si>
    <t xml:space="preserve"> = Costo de la producción terminada disponible para ventas</t>
  </si>
  <si>
    <t xml:space="preserve"> = Costo de la producción Vendida ( Costo de ventas)</t>
  </si>
  <si>
    <t>REF.</t>
  </si>
  <si>
    <t>[1]</t>
  </si>
  <si>
    <t>´- 20 unidades de productos en procesos, cada uno valorizado en S/.110.</t>
  </si>
  <si>
    <t>´- 30 unidades de productos terminados, cada uno valorizado en S/.200.</t>
  </si>
  <si>
    <t>´- Compró materia prima por S/. 7,980.00</t>
  </si>
  <si>
    <t>´- Mano de obra directa: S/5,000.00</t>
  </si>
  <si>
    <t>´- Mano de obra indirecta: S/ 7,450.00</t>
  </si>
  <si>
    <t>´- Otros gastos de fabricación: S/ 1,300.00</t>
  </si>
  <si>
    <t>´- Materiales indirectos: 800.00</t>
  </si>
  <si>
    <t>Las ventas del mes asciende a S/ 43,400.00.</t>
  </si>
  <si>
    <t>El saldo final al cierre del mes es de:</t>
  </si>
  <si>
    <t>´- 20 unidades de productos en procesos, cada uno valorizado en S/.120.</t>
  </si>
  <si>
    <t>´- 45 unidades de productos terminados, cada uno valorizado en S/.220.</t>
  </si>
  <si>
    <t>´- Saldo final de materia prima: S/ 1,550.00</t>
  </si>
  <si>
    <t>Los gastos de ventas y administrativos ascendieron a S/ 2,000 y S/ 1,300, respecti-</t>
  </si>
  <si>
    <t>vamente, los gastos por servicios públicos del mes fueron S/1,750.00 (60% para producción,</t>
  </si>
  <si>
    <t>20% para  administración y 20% para ventas).</t>
  </si>
  <si>
    <t>Elaborar el costo de producción y el estado de resultado integrales</t>
  </si>
  <si>
    <t>Elaboración del Costo de Producción</t>
  </si>
  <si>
    <t>Elaboración del costo de ventas</t>
  </si>
  <si>
    <t>Elaboración del estado de resultados integrales</t>
  </si>
  <si>
    <t>Saldos expresados en nuevos soles</t>
  </si>
  <si>
    <t>DATOS:</t>
  </si>
  <si>
    <t>COSTO DE PRODUCCIÓN</t>
  </si>
  <si>
    <t>[A]</t>
  </si>
  <si>
    <t>Consumo de Materia Prima</t>
  </si>
  <si>
    <t>[4]</t>
  </si>
  <si>
    <t>Cálculo del costo de producción terminada</t>
  </si>
  <si>
    <t>Determinación de la ecuación del costo de ventas:</t>
  </si>
  <si>
    <t>Cant.</t>
  </si>
  <si>
    <t>CTA</t>
  </si>
  <si>
    <t>Descripción</t>
  </si>
  <si>
    <t>C. Unit.</t>
  </si>
  <si>
    <t>C. Total</t>
  </si>
  <si>
    <t>Estado</t>
  </si>
  <si>
    <t>Importe (S/)</t>
  </si>
  <si>
    <t>Ventas netas</t>
  </si>
  <si>
    <t>Prod. Proceso</t>
  </si>
  <si>
    <t>Materia Prima</t>
  </si>
  <si>
    <t>Saldo inicial</t>
  </si>
  <si>
    <t>Productos en proceso</t>
  </si>
  <si>
    <t>Mercaderías</t>
  </si>
  <si>
    <t>Prod. Terminados</t>
  </si>
  <si>
    <t>Compras</t>
  </si>
  <si>
    <t>Materia prima</t>
  </si>
  <si>
    <t>Productos terminados</t>
  </si>
  <si>
    <t>Utilidad bruta</t>
  </si>
  <si>
    <t>Materias primas</t>
  </si>
  <si>
    <t>Saldo final</t>
  </si>
  <si>
    <t>Gastos de venta</t>
  </si>
  <si>
    <t>Gastos de administración</t>
  </si>
  <si>
    <t>[B]</t>
  </si>
  <si>
    <t>Total gastos operativos</t>
  </si>
  <si>
    <t>[2]</t>
  </si>
  <si>
    <t>Consumo de Mano de Obra</t>
  </si>
  <si>
    <t>Utilidad operativa</t>
  </si>
  <si>
    <t>Costo de producción Mano de obra</t>
  </si>
  <si>
    <t>[C]</t>
  </si>
  <si>
    <t>Desembolsos en el mes:</t>
  </si>
  <si>
    <t>Compra de materia prima:</t>
  </si>
  <si>
    <t>[3]</t>
  </si>
  <si>
    <t>Consumo de CIF</t>
  </si>
  <si>
    <t>Mano de obra directa:</t>
  </si>
  <si>
    <t>Mano de obra indirecta:</t>
  </si>
  <si>
    <t>Otros gastos de fabricación:</t>
  </si>
  <si>
    <t>Costo de producción - MOI</t>
  </si>
  <si>
    <t>Materiales indirectos:</t>
  </si>
  <si>
    <t>Costo de producción - mat. Indirectos</t>
  </si>
  <si>
    <t>Costo de producción - otros gastos de fab.</t>
  </si>
  <si>
    <t>[D]</t>
  </si>
  <si>
    <t>Costo de producción - serv.públicos</t>
  </si>
  <si>
    <t>Las ventas del mes asciende a:</t>
  </si>
  <si>
    <t>[E]</t>
  </si>
  <si>
    <t>Gastos adicionales:</t>
  </si>
  <si>
    <t>Gasto de ventas:</t>
  </si>
  <si>
    <t>Gasto administrativos:</t>
  </si>
  <si>
    <t>Servicios públicos:</t>
  </si>
  <si>
    <t>(*)</t>
  </si>
  <si>
    <t>Gasto de ventas</t>
  </si>
  <si>
    <t>Gasto administrativos</t>
  </si>
  <si>
    <t>[1]+[2]+[3]</t>
  </si>
  <si>
    <t>Resumen:</t>
  </si>
  <si>
    <t>La Compañía ABC tenía al inicio del periodo (01.01.2022) el siguiente stock:</t>
  </si>
  <si>
    <t>A/T 31.01.22</t>
  </si>
  <si>
    <t>Saldo inicial (al 01.01.22)</t>
  </si>
  <si>
    <t>Saldo final (al 31.01.22):</t>
  </si>
  <si>
    <t>31.01.2022</t>
  </si>
  <si>
    <t>QS SAC</t>
  </si>
  <si>
    <t>I.Renta</t>
  </si>
  <si>
    <t>Durante el período (mes de enero) la CÍA, ha incurrido en los siguientes desembolsos:</t>
  </si>
  <si>
    <t>M.Prima</t>
  </si>
  <si>
    <t>Aditivos</t>
  </si>
  <si>
    <t>Envases y embalajes</t>
  </si>
  <si>
    <t>Materiales Directos</t>
  </si>
  <si>
    <t>Planilla total</t>
  </si>
  <si>
    <t>CIF:</t>
  </si>
  <si>
    <t>Depreciación</t>
  </si>
  <si>
    <t>Consumos de servicios básicos</t>
  </si>
  <si>
    <t>Alquiler planta</t>
  </si>
  <si>
    <t>Otros</t>
  </si>
  <si>
    <t>Costo Producción = Costo de Producto Terminado</t>
  </si>
  <si>
    <t>Ventas</t>
  </si>
  <si>
    <t>Costo bruto</t>
  </si>
  <si>
    <t>Gastos adm</t>
  </si>
  <si>
    <t>Gastos vtas</t>
  </si>
  <si>
    <t>U. Operativa</t>
  </si>
  <si>
    <t>Base contable</t>
  </si>
  <si>
    <t>Adición</t>
  </si>
  <si>
    <t>Base imponible</t>
  </si>
  <si>
    <t>- Stock de materia prima por S/.6,000 soles</t>
  </si>
  <si>
    <t>Utilidad neta de impuestos</t>
  </si>
  <si>
    <t>Valor Vta unitario</t>
  </si>
  <si>
    <t>Costo de vta Unitario</t>
  </si>
  <si>
    <t>Costo de mano de obra del personal de mantenimiento de maquinaria</t>
  </si>
  <si>
    <t xml:space="preserve">Consumo de madera </t>
  </si>
  <si>
    <t>Concepto</t>
  </si>
  <si>
    <t>Importe</t>
  </si>
  <si>
    <t>CIF</t>
  </si>
  <si>
    <t>Gastos financieros es el 10% materia prima</t>
  </si>
  <si>
    <t>Se espera una utilidad del 120% del costo total</t>
  </si>
  <si>
    <t>Gastos de ventas es el 70% del costo de conversión (MOD: S/.2,500+CIF: S/.2,000)</t>
  </si>
  <si>
    <t>Consumo de materia prima</t>
  </si>
  <si>
    <t>Costo primo (MOD:S/2,500+MP: S/.2,000)</t>
  </si>
  <si>
    <t>Total Costo de Producción</t>
  </si>
  <si>
    <t>Otros CIF</t>
  </si>
  <si>
    <t>Gastos ventas</t>
  </si>
  <si>
    <t>Gastos financieros</t>
  </si>
  <si>
    <t>Gastos administrativos</t>
  </si>
  <si>
    <t>Costo total</t>
  </si>
  <si>
    <t>Objetivo: Determinar el precio de venta de 100 escritorios</t>
  </si>
  <si>
    <t>Valor venta</t>
  </si>
  <si>
    <t>IGV</t>
  </si>
  <si>
    <t>Precio venta</t>
  </si>
  <si>
    <t>paquetes de fideos</t>
  </si>
  <si>
    <t>Tipo</t>
  </si>
  <si>
    <t>C.U.</t>
  </si>
  <si>
    <t>Operaciones:</t>
  </si>
  <si>
    <t>1.-</t>
  </si>
  <si>
    <t>2.-</t>
  </si>
  <si>
    <t>3.-</t>
  </si>
  <si>
    <t>4.-</t>
  </si>
  <si>
    <t>5.-</t>
  </si>
  <si>
    <t>08/09 Compra al contado 80 paquetes de fideos a un nuevo proveedor pagando el precio de compra de S/ 240 cada uno, obteniendo un descuento del 10% sobre el valor de venta. Observa en la columna de “entradas o compras” el ingreso de 80 paquetes por 19,200 como precio de venta, entonces lo dividimos entre 1.18 y obtenemos el valor de venta de 16,271.20 sobre el cual se calcula un 10% de descuento que equivale a 1,627.12 originando un valor total de 14,644.10 que dividiendo entre los 80 paquetes de fideos nos da un costo unitario de S/. 183.05.
Ahora revisa la columna de saldos y se obtiene un saldo de 270 de paquetes de fideos (al sumar 190 saldos y 80 nuevos) que al dividirse entre el total acumulado en soles: S/. 61,344 (de la suma total saldo y total de entrada) dará un costo promedio (también llamado “acumulado nuevo”) de 227.20, lo que significa que con cada compra o ingreso se actualiza el costo de las unidades.</t>
  </si>
  <si>
    <t>Fecha</t>
  </si>
  <si>
    <t>Entradas o compras</t>
  </si>
  <si>
    <t>Cantidad</t>
  </si>
  <si>
    <t>Costo unitario</t>
  </si>
  <si>
    <t>Total</t>
  </si>
  <si>
    <t>Salidas o consumo</t>
  </si>
  <si>
    <t>Saldos o existencias</t>
  </si>
  <si>
    <t>Las cargas sociales pueden clasificarse en la siguiente forma:</t>
  </si>
  <si>
    <t xml:space="preserve">Contribuciones por Prestaciones Sociales. (Contribuye el trabajador).  Como tenemos como ejemplo: Sistema Nacional de Pensiones </t>
  </si>
  <si>
    <t>Obligaciones Fisco Sociales. (obligación de la empresa), ESSALUD,</t>
  </si>
  <si>
    <t>Obligaciones por leyes sociales:</t>
  </si>
  <si>
    <t>✔ Vacaciones
✔ Gratificaciones
✔ Compensaciones por Tiempo de Servicio
✔ Seguros de vida
✔ Horas Extras
✔ Asignación Familiar
✔ Bonificación por Tiempo de Servicios 30 años
✔ Salario por días festivos no laborales</t>
  </si>
  <si>
    <t>(Total MOD/horas trabajadas totales)*horas incurridas en el producto</t>
  </si>
  <si>
    <t>TOTAL</t>
  </si>
  <si>
    <t>OP 001</t>
  </si>
  <si>
    <t>OP 002</t>
  </si>
  <si>
    <t>MPD</t>
  </si>
  <si>
    <t>MOD</t>
  </si>
  <si>
    <t>En base a MPD</t>
  </si>
  <si>
    <t>CIF(001)</t>
  </si>
  <si>
    <t>CIF(002)</t>
  </si>
  <si>
    <t>2) En base a MOD</t>
  </si>
  <si>
    <t>3) En base al Costo Primo</t>
  </si>
  <si>
    <t>4) En base a Horas Máquina</t>
  </si>
  <si>
    <t>OP1</t>
  </si>
  <si>
    <t>OP2</t>
  </si>
  <si>
    <t>Costo Unitario total</t>
  </si>
  <si>
    <t>Kardex QS</t>
  </si>
  <si>
    <t>Fórmula Promedio Ponderado</t>
  </si>
  <si>
    <t>Producto</t>
  </si>
  <si>
    <t>Fideos</t>
  </si>
  <si>
    <t>Cant</t>
  </si>
  <si>
    <t>C.Unit.</t>
  </si>
  <si>
    <t>C.Total</t>
  </si>
  <si>
    <t>Paquetes de fideos</t>
  </si>
  <si>
    <t>Ingreso (Valor Venta)</t>
  </si>
  <si>
    <t>Compra</t>
  </si>
  <si>
    <t>Venta</t>
  </si>
  <si>
    <r>
      <t xml:space="preserve">19/09 Compra 50 paquetes fideos pagando con cheque el </t>
    </r>
    <r>
      <rPr>
        <u/>
        <sz val="8"/>
        <color rgb="FFFF0000"/>
        <rFont val="Trebuchet MS"/>
        <family val="2"/>
      </rPr>
      <t>precio de compra</t>
    </r>
    <r>
      <rPr>
        <sz val="8"/>
        <color theme="1"/>
        <rFont val="Trebuchet MS"/>
        <family val="2"/>
      </rPr>
      <t xml:space="preserve"> de S/ </t>
    </r>
    <r>
      <rPr>
        <u/>
        <sz val="8"/>
        <color rgb="FFFF0000"/>
        <rFont val="Trebuchet MS"/>
        <family val="2"/>
      </rPr>
      <t>14,042</t>
    </r>
    <r>
      <rPr>
        <sz val="8"/>
        <color theme="1"/>
        <rFont val="Trebuchet MS"/>
        <family val="2"/>
      </rPr>
      <t xml:space="preserve"> Observa en la columna de “ingresos” los 50 paquetes fideos que se registran al valor de venta por ello dividimos 14,042 soles entre 1.18 para obtener dicho importe entonces obtenemos </t>
    </r>
    <r>
      <rPr>
        <b/>
        <u/>
        <sz val="8"/>
        <color rgb="FFFF0000"/>
        <rFont val="Trebuchet MS"/>
        <family val="2"/>
      </rPr>
      <t>11,900</t>
    </r>
    <r>
      <rPr>
        <sz val="8"/>
        <color theme="1"/>
        <rFont val="Trebuchet MS"/>
        <family val="2"/>
      </rPr>
      <t xml:space="preserve"> soles entre el número de paquetes fideos tendremos el costo unitario de 238 soles. Ahora se actualiza el saldo siendo éste ahora 210 paquetes fideos por un total de 48,252 soles lo que indica un costo promedio de </t>
    </r>
    <r>
      <rPr>
        <b/>
        <u/>
        <sz val="8"/>
        <color rgb="FFFF0000"/>
        <rFont val="Trebuchet MS"/>
        <family val="2"/>
      </rPr>
      <t>229.77</t>
    </r>
  </si>
  <si>
    <r>
      <t>25/09 Se vende al contado 100 paquetes fideos a un valor de venta de s/ 425 cada uno. Observa en la columna de “salidas” el retiro de estos 100 paquetes fideos que se registran al costo promedio de</t>
    </r>
    <r>
      <rPr>
        <u/>
        <sz val="8"/>
        <color rgb="FFFF0000"/>
        <rFont val="Trebuchet MS"/>
        <family val="2"/>
      </rPr>
      <t xml:space="preserve"> 229.77</t>
    </r>
    <r>
      <rPr>
        <sz val="8"/>
        <color theme="1"/>
        <rFont val="Trebuchet MS"/>
        <family val="2"/>
      </rPr>
      <t xml:space="preserve"> y se actualiza el saldo final quedando 110 paquetes fideos al costo promedio por un total de </t>
    </r>
    <r>
      <rPr>
        <u/>
        <sz val="8"/>
        <color rgb="FFFF0000"/>
        <rFont val="Trebuchet MS"/>
        <family val="2"/>
      </rPr>
      <t>25,275 soles</t>
    </r>
    <r>
      <rPr>
        <sz val="8"/>
        <color theme="1"/>
        <rFont val="Trebuchet MS"/>
        <family val="2"/>
      </rPr>
      <t>.</t>
    </r>
  </si>
  <si>
    <t>Cuenta 20 como saldo</t>
  </si>
  <si>
    <t>En mi almacén en cantidades debo tener</t>
  </si>
  <si>
    <t>Costo de vta</t>
  </si>
  <si>
    <t>Saldo inicial cta 20</t>
  </si>
  <si>
    <t>Saldo final cta 20</t>
  </si>
  <si>
    <t>Debe</t>
  </si>
  <si>
    <t>Haber</t>
  </si>
  <si>
    <t>Cta</t>
  </si>
  <si>
    <r>
      <t xml:space="preserve">06/09 Compra 70 paquetes de fideos al </t>
    </r>
    <r>
      <rPr>
        <b/>
        <u/>
        <sz val="8"/>
        <color rgb="FFFF0000"/>
        <rFont val="Trebuchet MS"/>
        <family val="2"/>
      </rPr>
      <t>crédito</t>
    </r>
    <r>
      <rPr>
        <sz val="8"/>
        <color theme="1"/>
        <rFont val="Trebuchet MS"/>
        <family val="2"/>
      </rPr>
      <t xml:space="preserve"> por un valor de compra de S/ 16,450 + S/. </t>
    </r>
    <r>
      <rPr>
        <b/>
        <u/>
        <sz val="8"/>
        <color rgb="FFFF0000"/>
        <rFont val="Trebuchet MS"/>
        <family val="2"/>
      </rPr>
      <t>250 por transporte</t>
    </r>
    <r>
      <rPr>
        <sz val="8"/>
        <color theme="1"/>
        <rFont val="Trebuchet MS"/>
        <family val="2"/>
      </rPr>
      <t xml:space="preserve">. Observa en la columna de “entradas o compras” el ingreso de 70 paquetes por 16,700 soles más S/ 250 de transporte, lo que da un costo unitario de S/. 238.57 y en la columna de saldos ahora se muestran 190 equipos por un total de 46,700 soles (30,000 más 16,700) que al dividirlo entre el número de equipos da como resultado un costo </t>
    </r>
    <r>
      <rPr>
        <b/>
        <u/>
        <sz val="8"/>
        <color rgb="FFFF0000"/>
        <rFont val="Trebuchet MS"/>
        <family val="2"/>
      </rPr>
      <t xml:space="preserve">PROMEDIO DE 245.79 Soles </t>
    </r>
  </si>
  <si>
    <t>Cuentas por pagar comerciales</t>
  </si>
  <si>
    <t>Op1</t>
  </si>
  <si>
    <t>Variación de existencias</t>
  </si>
  <si>
    <t>Op2</t>
  </si>
  <si>
    <t>Op3</t>
  </si>
  <si>
    <t>Cuentas por cobrar</t>
  </si>
  <si>
    <t>Costo de venta</t>
  </si>
  <si>
    <t>Op4</t>
  </si>
  <si>
    <t>Cuentas corrientes</t>
  </si>
  <si>
    <t>Op5</t>
  </si>
  <si>
    <r>
      <t xml:space="preserve">12/09 Se venden al </t>
    </r>
    <r>
      <rPr>
        <b/>
        <u/>
        <sz val="8"/>
        <color rgb="FFFF0000"/>
        <rFont val="Trebuchet MS"/>
        <family val="2"/>
      </rPr>
      <t>crédito,</t>
    </r>
    <r>
      <rPr>
        <sz val="8"/>
        <color theme="1"/>
        <rFont val="Trebuchet MS"/>
        <family val="2"/>
      </rPr>
      <t xml:space="preserve"> 110 paquetes de fideos a un valor de venta de S/ 350 cada uno. Observa en la columna de “salidas o consumos” los 110 paquetes de fideos que se registran al costo promedio acumulado que es de </t>
    </r>
    <r>
      <rPr>
        <b/>
        <u/>
        <sz val="8"/>
        <color rgb="FFFF0000"/>
        <rFont val="Trebuchet MS"/>
        <family val="2"/>
      </rPr>
      <t>227.20 soles</t>
    </r>
    <r>
      <rPr>
        <sz val="8"/>
        <color theme="1"/>
        <rFont val="Trebuchet MS"/>
        <family val="2"/>
      </rPr>
      <t xml:space="preserve">, dando un total de 24, 992. De igual manera en la columna de saldos se anota la disminución de los paquetes de fideos que ahora está en 160 equipos al valor promedio por </t>
    </r>
    <r>
      <rPr>
        <b/>
        <u/>
        <sz val="8"/>
        <color rgb="FFFF0000"/>
        <rFont val="Trebuchet MS"/>
        <family val="2"/>
      </rPr>
      <t>36,352 soles</t>
    </r>
  </si>
  <si>
    <t>Sueldos</t>
  </si>
  <si>
    <t>Horas extras</t>
  </si>
  <si>
    <t>Bonos</t>
  </si>
  <si>
    <t>Vacaciones</t>
  </si>
  <si>
    <t>Asignación familiar</t>
  </si>
  <si>
    <t>ONP</t>
  </si>
  <si>
    <t>AFP</t>
  </si>
  <si>
    <t>Essalud</t>
  </si>
  <si>
    <t>Essalud vida</t>
  </si>
  <si>
    <t>Neto</t>
  </si>
  <si>
    <t>Total ingreso</t>
  </si>
  <si>
    <t>Total retención</t>
  </si>
  <si>
    <t>Costo de Producción</t>
  </si>
  <si>
    <t>Gastos de ventas</t>
  </si>
  <si>
    <r>
      <t xml:space="preserve">QS, desea contabilizar la planilla de sus trabajadores de planta 31.10.22 para lo cual le entrega los siguientes datos:
◗ Salarios S/. 5,410.00
◗ Sobretiempos  544.20
◗ Bonificaciones de los trabajadores 830.00
◗ Vacaciones gozadas 1,940.00
◗ Asignación familiar 225.00
◗ Aportes del empleador 805.43
◗ Retenciones al trabajador:
✔ ONP S/. 557.09
✔ AFP 608.09
✔ Essalud Vida 20.00
Las horas del mes ascienden a </t>
    </r>
    <r>
      <rPr>
        <b/>
        <u/>
        <sz val="8"/>
        <color rgb="FFFF0000"/>
        <rFont val="Trebuchet MS"/>
        <family val="2"/>
      </rPr>
      <t>760 horas del personal de planta (MOD)</t>
    </r>
  </si>
  <si>
    <t>Sueldos y salarios</t>
  </si>
  <si>
    <t>Sueldos y salarios por pagar</t>
  </si>
  <si>
    <t>Cargas imputables a cuentas de costos</t>
  </si>
  <si>
    <t>Costos de producción MOD</t>
  </si>
  <si>
    <t>Essalud por pagar</t>
  </si>
  <si>
    <t>92xxx</t>
  </si>
  <si>
    <t>Costos ind de fab.</t>
  </si>
  <si>
    <t>Cuentas por pagar diversas</t>
  </si>
  <si>
    <t>63xx</t>
  </si>
  <si>
    <t>68xx</t>
  </si>
  <si>
    <t>79xx</t>
  </si>
  <si>
    <t>Cargas imputablea a cuentas de costos</t>
  </si>
  <si>
    <t>FIDEOS DON VICTORIO</t>
  </si>
  <si>
    <t>Elaboración del Costo de Producción y costo de ventas</t>
  </si>
  <si>
    <t>[1.1]</t>
  </si>
  <si>
    <t>Productos terminados - fideos</t>
  </si>
  <si>
    <t>Paquetes</t>
  </si>
  <si>
    <t>Materias primas - trigo</t>
  </si>
  <si>
    <t>Productos en proceso - fideos</t>
  </si>
  <si>
    <t>Detalle</t>
  </si>
  <si>
    <t>Kilos</t>
  </si>
  <si>
    <t>Materiales auxiliares, suministros y otros</t>
  </si>
  <si>
    <t>[1.2]</t>
  </si>
  <si>
    <t>Consumo de materiales auxiliares</t>
  </si>
  <si>
    <t>Diferencia en cambio, neta</t>
  </si>
  <si>
    <t>Utilidad antes del impuesto a la renta</t>
  </si>
  <si>
    <t>[1.3]</t>
  </si>
  <si>
    <t>Consumo de envases y embalajes</t>
  </si>
  <si>
    <t>Impuesto a la renta</t>
  </si>
  <si>
    <t xml:space="preserve">Utilidad neta </t>
  </si>
  <si>
    <t>Compra de materiales auxiliares:</t>
  </si>
  <si>
    <t>Compra de envases y embalajes:</t>
  </si>
  <si>
    <t>Agua y energía de planta</t>
  </si>
  <si>
    <t>El costo de la planta es de 100,000, la cuál se deprecia a 10% anual</t>
  </si>
  <si>
    <t>Ganancia por diferencia de cambio</t>
  </si>
  <si>
    <t>SE PIDE:</t>
  </si>
  <si>
    <t>Calcular el costo de producción y el costo de ventas y elaborar el estado de resultados integrales</t>
  </si>
  <si>
    <t>A/T 30.11.22</t>
  </si>
  <si>
    <t>30.11.22</t>
  </si>
  <si>
    <t>Saldo final (al 30.11.22):</t>
  </si>
  <si>
    <t>Saldo inicial (al 01.11.22)</t>
  </si>
  <si>
    <t>N°</t>
  </si>
  <si>
    <t>Cód. Trab.</t>
  </si>
  <si>
    <t>Básico</t>
  </si>
  <si>
    <t>Asignación Familiar</t>
  </si>
  <si>
    <t>Fecha de Ingreso</t>
  </si>
  <si>
    <t>N° Documento</t>
  </si>
  <si>
    <t>Cód. Centro Costo</t>
  </si>
  <si>
    <t>Centro de Costo</t>
  </si>
  <si>
    <t>DNI</t>
  </si>
  <si>
    <t>002</t>
  </si>
  <si>
    <t>Producción</t>
  </si>
  <si>
    <t>001</t>
  </si>
  <si>
    <t>Administración</t>
  </si>
  <si>
    <t>12345678</t>
  </si>
  <si>
    <t>45678121</t>
  </si>
  <si>
    <t>40456781</t>
  </si>
  <si>
    <t>Colaborador 1</t>
  </si>
  <si>
    <t>Colaborador 2</t>
  </si>
  <si>
    <t>Colaborador 3</t>
  </si>
  <si>
    <t>Horas</t>
  </si>
  <si>
    <t>Mes completo al 100% en planta</t>
  </si>
  <si>
    <t>Colaboradores</t>
  </si>
  <si>
    <t>Doc.</t>
  </si>
  <si>
    <t>Período</t>
  </si>
  <si>
    <t>Tipo2</t>
  </si>
  <si>
    <t>Código</t>
  </si>
  <si>
    <t>Existencia</t>
  </si>
  <si>
    <t>Und.Medida</t>
  </si>
  <si>
    <t>INDICAR EL PROD. TERMINADO</t>
  </si>
  <si>
    <t>Salida MP</t>
  </si>
  <si>
    <t>KG</t>
  </si>
  <si>
    <t>0000001</t>
  </si>
  <si>
    <t>0000002</t>
  </si>
  <si>
    <t>Harina</t>
  </si>
  <si>
    <t>Número</t>
  </si>
  <si>
    <t>Comprobante de Pago o Documento</t>
  </si>
  <si>
    <t>Documento de Identidad</t>
  </si>
  <si>
    <t>Adq. Grav. destinadas a Ope. Grav. y/o Exportacion</t>
  </si>
  <si>
    <t>Adq. Grav. Destinadas a Ope. Grav. y/o de Exportacion y a Ope. no Gravadas</t>
  </si>
  <si>
    <t>Adq. Grav. Destinadas a Ope. No Gravadas</t>
  </si>
  <si>
    <t>Adquisiciones</t>
  </si>
  <si>
    <t>Impuesto consumo de bolsas</t>
  </si>
  <si>
    <t>Otros Tributos</t>
  </si>
  <si>
    <t>N°  de compr. de pago emitido por</t>
  </si>
  <si>
    <t>Constancia de Dep. de Detracción</t>
  </si>
  <si>
    <t>Referencia del Comp. de Pago</t>
  </si>
  <si>
    <t>Condiciones de pago</t>
  </si>
  <si>
    <t>Descripción del producto</t>
  </si>
  <si>
    <t>Correlativo</t>
  </si>
  <si>
    <t>Fecha Venc.</t>
  </si>
  <si>
    <t>T.D</t>
  </si>
  <si>
    <t>Serie</t>
  </si>
  <si>
    <t>Año</t>
  </si>
  <si>
    <t>Proveedor</t>
  </si>
  <si>
    <t>Base Imp.</t>
  </si>
  <si>
    <t>I.G.V</t>
  </si>
  <si>
    <t>no Gravadas</t>
  </si>
  <si>
    <t>I.S.C.</t>
  </si>
  <si>
    <t>de plástico</t>
  </si>
  <si>
    <t>y Cargos</t>
  </si>
  <si>
    <t>sujeto no domic.</t>
  </si>
  <si>
    <t>Numero</t>
  </si>
  <si>
    <t>T. Camb.</t>
  </si>
  <si>
    <t xml:space="preserve">Fecha </t>
  </si>
  <si>
    <t>Forma</t>
  </si>
  <si>
    <t>Moneda</t>
  </si>
  <si>
    <t>Valor de Vta</t>
  </si>
  <si>
    <t>Guía de Compra</t>
  </si>
  <si>
    <t>04 - 0001</t>
  </si>
  <si>
    <t>01</t>
  </si>
  <si>
    <t>FE01</t>
  </si>
  <si>
    <t/>
  </si>
  <si>
    <t>00012345</t>
  </si>
  <si>
    <t>6</t>
  </si>
  <si>
    <t>Pendiente de pago, el pago vence el 30/01/2023</t>
  </si>
  <si>
    <t>EG01-0005789</t>
  </si>
  <si>
    <t>04 - 0002</t>
  </si>
  <si>
    <t>00012347</t>
  </si>
  <si>
    <t>EG01-0008791</t>
  </si>
  <si>
    <t>04 - 0003</t>
  </si>
  <si>
    <t>E001</t>
  </si>
  <si>
    <t>0002125</t>
  </si>
  <si>
    <t>ASESORIA</t>
  </si>
  <si>
    <t>Transferencia</t>
  </si>
  <si>
    <t>Soles</t>
  </si>
  <si>
    <t>04 - 0004</t>
  </si>
  <si>
    <t>00011223</t>
  </si>
  <si>
    <t>RIMAC SEGURO</t>
  </si>
  <si>
    <t>Valor de</t>
  </si>
  <si>
    <t>Transf. Gratuita</t>
  </si>
  <si>
    <t>Imp consumo de bolsas</t>
  </si>
  <si>
    <t>Imp. Total</t>
  </si>
  <si>
    <t>Emisión</t>
  </si>
  <si>
    <t>Vcto.</t>
  </si>
  <si>
    <t>Nombre</t>
  </si>
  <si>
    <t>Exportación</t>
  </si>
  <si>
    <t>Ope.Grav.</t>
  </si>
  <si>
    <t>Exonerado</t>
  </si>
  <si>
    <t>Inafecto</t>
  </si>
  <si>
    <t>I.S.C</t>
  </si>
  <si>
    <t>IGV e IPM</t>
  </si>
  <si>
    <t>de plastico</t>
  </si>
  <si>
    <t>Tributos</t>
  </si>
  <si>
    <t>en M.E</t>
  </si>
  <si>
    <t>[T/C]</t>
  </si>
  <si>
    <t>030001</t>
  </si>
  <si>
    <t xml:space="preserve"> 0003384</t>
  </si>
  <si>
    <t>CÍA ABC</t>
  </si>
  <si>
    <t>Venta al crédito</t>
  </si>
  <si>
    <t>Transf. Bancaria</t>
  </si>
  <si>
    <t>Fideos codigo por bolsa de 1 kilo</t>
  </si>
  <si>
    <t>030002</t>
  </si>
  <si>
    <t xml:space="preserve"> 0003385</t>
  </si>
  <si>
    <t>Venta al contado</t>
  </si>
  <si>
    <t>030004</t>
  </si>
  <si>
    <t xml:space="preserve"> 0003387</t>
  </si>
  <si>
    <t>CIA XYZ</t>
  </si>
  <si>
    <t>030005</t>
  </si>
  <si>
    <t xml:space="preserve"> 0003388</t>
  </si>
  <si>
    <t>IGV en contra</t>
  </si>
  <si>
    <t>CxC</t>
  </si>
  <si>
    <t>INSUMOS SA</t>
  </si>
  <si>
    <t>HARINAS ABC</t>
  </si>
  <si>
    <t>Servicios contables de Nov22</t>
  </si>
  <si>
    <t>04 - 0005</t>
  </si>
  <si>
    <t>Envases EIRL</t>
  </si>
  <si>
    <t>Compra de 10 kilos de aditivos</t>
  </si>
  <si>
    <t>Compra de 500 sacos de harinas por bolsa de 50 kilos</t>
  </si>
  <si>
    <t>EG01-0008876</t>
  </si>
  <si>
    <t>Seguro Vida Ley</t>
  </si>
  <si>
    <t>Seguro Vida Ley por dos meses</t>
  </si>
  <si>
    <t>Balance de Comprobación al 31.12.21</t>
  </si>
  <si>
    <t>A/T 31.12.2021</t>
  </si>
  <si>
    <t>CTA CONTABLE</t>
  </si>
  <si>
    <t>SALDOS INICIALES</t>
  </si>
  <si>
    <t>MOVIMIENTOS</t>
  </si>
  <si>
    <t>SALDOS FINALES</t>
  </si>
  <si>
    <t>SALDOS FINALES DEL
BALANCE GENERAL</t>
  </si>
  <si>
    <t>SALDOS FINALES DEL EST. DE GANAN. Y PÉRD. POR NATUR.</t>
  </si>
  <si>
    <t>SALDOS FINALES DEL EST. DE GANAN. Y PÉRD. POR FUNCIÓN</t>
  </si>
  <si>
    <t>Denominación</t>
  </si>
  <si>
    <t>Deudor</t>
  </si>
  <si>
    <t>Acreedor</t>
  </si>
  <si>
    <t>Activo</t>
  </si>
  <si>
    <t>Pasivo</t>
  </si>
  <si>
    <t>Pérdida</t>
  </si>
  <si>
    <t>Ganancia</t>
  </si>
  <si>
    <t>Ganacia</t>
  </si>
  <si>
    <r>
      <t>101110</t>
    </r>
    <r>
      <rPr>
        <sz val="8"/>
        <color rgb="FFFF0000"/>
        <rFont val="Trebuchet MS"/>
        <family val="2"/>
      </rPr>
      <t>1</t>
    </r>
  </si>
  <si>
    <t>Caja Principal MN</t>
  </si>
  <si>
    <r>
      <t>104110</t>
    </r>
    <r>
      <rPr>
        <sz val="8"/>
        <color rgb="FFFF0000"/>
        <rFont val="Trebuchet MS"/>
        <family val="2"/>
      </rPr>
      <t>1</t>
    </r>
  </si>
  <si>
    <t>BCP Cta. Cte. MN N°</t>
  </si>
  <si>
    <r>
      <t>501110</t>
    </r>
    <r>
      <rPr>
        <sz val="8"/>
        <color rgb="FFFF0000"/>
        <rFont val="Trebuchet MS"/>
        <family val="2"/>
      </rPr>
      <t>1</t>
    </r>
  </si>
  <si>
    <t>Acciones</t>
  </si>
  <si>
    <t>Salida EyE</t>
  </si>
  <si>
    <t>UND</t>
  </si>
  <si>
    <t>0000003</t>
  </si>
  <si>
    <t>Bolsas</t>
  </si>
  <si>
    <t>Compra de 1 millar de bolsas de 100 gramos</t>
  </si>
  <si>
    <t>Saldo inicial de inventarios al 01.11.22</t>
  </si>
  <si>
    <t>Saldo final de inventarios al 30.11.22</t>
  </si>
  <si>
    <t>Participación de trabajadores</t>
  </si>
  <si>
    <t>x</t>
  </si>
  <si>
    <t>Mes completo al 100% Gasto administrativo</t>
  </si>
  <si>
    <t>H.E. 100%</t>
  </si>
  <si>
    <t>Asistencia</t>
  </si>
  <si>
    <t>Dato adicional: los colaboradores ingresan el 01/11 y laboran el 01/11</t>
  </si>
  <si>
    <t>Comisión</t>
  </si>
  <si>
    <t>Prima</t>
  </si>
  <si>
    <t>Aporte</t>
  </si>
  <si>
    <t>Renta 5ta</t>
  </si>
  <si>
    <t>Neto a pagar</t>
  </si>
  <si>
    <t>Total Retención</t>
  </si>
  <si>
    <t>CTS</t>
  </si>
  <si>
    <t>Gratificación</t>
  </si>
  <si>
    <t>Total gasto</t>
  </si>
  <si>
    <t>Clase 6</t>
  </si>
  <si>
    <t>Clase 9</t>
  </si>
  <si>
    <t>Gastos por Naturaleza</t>
  </si>
  <si>
    <t>Gastos por Función "Área"</t>
  </si>
  <si>
    <t>9xx</t>
  </si>
  <si>
    <t>Sueldos Gris</t>
  </si>
  <si>
    <t>Sistemas</t>
  </si>
  <si>
    <t>91: Gastos de sistemas</t>
  </si>
  <si>
    <t>Recursos Humanos</t>
  </si>
  <si>
    <t>GAF</t>
  </si>
  <si>
    <t>Sueldos Dayssy</t>
  </si>
  <si>
    <t>Finanzas</t>
  </si>
  <si>
    <t>92: Gastos Administrativos</t>
  </si>
  <si>
    <t>Contabilidad</t>
  </si>
  <si>
    <t>Sueldos Anais</t>
  </si>
  <si>
    <t>93: Gastos de ventas</t>
  </si>
  <si>
    <t>Almacen</t>
  </si>
  <si>
    <t>Gproducción</t>
  </si>
  <si>
    <t>Sueldos Ana Gabriel</t>
  </si>
  <si>
    <t>Proyectos</t>
  </si>
  <si>
    <t>90: Costos de servicios</t>
  </si>
  <si>
    <t>90: Costos de Producción</t>
  </si>
  <si>
    <t>Costos de producción</t>
  </si>
  <si>
    <t>Gastos de administracción</t>
  </si>
  <si>
    <t>Mes completo al 100% venta</t>
  </si>
  <si>
    <t>Otras remuneraciones</t>
  </si>
  <si>
    <t>Régimen de prestaciones de salud</t>
  </si>
  <si>
    <t>Seguro de vida</t>
  </si>
  <si>
    <t>Gratificaciones</t>
  </si>
  <si>
    <t>Compensación por tiempo de servicio</t>
  </si>
  <si>
    <t>ESSALUD</t>
  </si>
  <si>
    <t>Administradoras de fondos de pensiones</t>
  </si>
  <si>
    <t>Otras instituciones</t>
  </si>
  <si>
    <t>Gratificaciones por pagar</t>
  </si>
  <si>
    <t>Vacaciones por pagar</t>
  </si>
  <si>
    <t>Compensación por tiempo de servicios</t>
  </si>
  <si>
    <t>Costos de producción - sueldos y salarios</t>
  </si>
  <si>
    <t>Costos de producción - otras remuneraciones</t>
  </si>
  <si>
    <t>Costos de producción - Régimen de prestaciones de salud</t>
  </si>
  <si>
    <t>Costos de producción - Seguro de vida</t>
  </si>
  <si>
    <t>Costos de producción - Compensación por tiempo de servicio</t>
  </si>
  <si>
    <t>Costos de producción - Gratificaciones</t>
  </si>
  <si>
    <t>Costos de producción - Vacaciones</t>
  </si>
  <si>
    <t>Gastos de administracción - Sueldos y salarios</t>
  </si>
  <si>
    <t>Gastos de venta - sueldos y salarios</t>
  </si>
  <si>
    <t>Gastos de administracción - Otras remuneraciones</t>
  </si>
  <si>
    <t>Gastos de venta - Otras remuneraciones</t>
  </si>
  <si>
    <t>Cargas imputables a cuentas de costo</t>
  </si>
  <si>
    <t>Gastos de administracción - Régimen de prestaciones de salud</t>
  </si>
  <si>
    <t>Gastos de venta - Régimen de prestaciones de salud</t>
  </si>
  <si>
    <t>Gastos de administracción - Seguro de vida</t>
  </si>
  <si>
    <t>Gastos de venta - Seguro de vida</t>
  </si>
  <si>
    <t>Gastos de administracción - Compensación por tiempo de servicio</t>
  </si>
  <si>
    <t>Gastos de venta - Compensación por tiempo de servicio</t>
  </si>
  <si>
    <t>Gastos de administracción - Gratificaciones</t>
  </si>
  <si>
    <t>Gastos de venta - Gratificaciones</t>
  </si>
  <si>
    <t>Gastos de administracción - Vacaciones</t>
  </si>
  <si>
    <t>Gastos de venta - Vacaciones</t>
  </si>
  <si>
    <t>S003</t>
  </si>
  <si>
    <t>SEDAPAL</t>
  </si>
  <si>
    <t>LUZ DEL SUR</t>
  </si>
  <si>
    <t>Corresponde al servicio de energía de planta nov22</t>
  </si>
  <si>
    <t>Corresponde al servicio de agua de planta nov22</t>
  </si>
  <si>
    <t>Pendiente de pago, el pago vence el 22/12/2022</t>
  </si>
  <si>
    <t>04 - 0006</t>
  </si>
  <si>
    <t>04 - 0007</t>
  </si>
  <si>
    <t>04 - 0008</t>
  </si>
  <si>
    <t>MAQUINARIAS SA</t>
  </si>
  <si>
    <t>Corresponde a la compra de la maquinaria para la planta</t>
  </si>
  <si>
    <t>Ingreso PT</t>
  </si>
  <si>
    <t>Producto terminado</t>
  </si>
  <si>
    <t>PT00001</t>
  </si>
  <si>
    <t>Por determinar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</si>
</sst>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0.00_-;\-* #,##0.00_-;_-* &quot;-&quot;??_-;_-@_-"/>
    <numFmt numFmtId="165" formatCode="_(* #,##0.00_);_(* \(#,##0.00\);_(* &quot;-&quot;??_);_(@_)"/>
    <numFmt numFmtId="166" formatCode="#0"/>
    <numFmt numFmtId="167" formatCode="_ * #,###,##0.00\ _ ;\(_*#,###,##0.00\ \)"/>
    <numFmt numFmtId="168" formatCode="000000000"/>
    <numFmt numFmtId="169" formatCode="_ * #0.00_ \ ;\(_*#0.00_ \);&quot;&quot;"/>
  </numFmts>
  <fonts count="29" x14ac:knownFonts="1">
    <font>
      <sz val="11"/>
      <color theme="1"/>
      <name val="Calibri"/>
      <family val="2"/>
      <scheme val="minor"/>
    </font>
    <font>
      <sz val="11"/>
      <color theme="1"/>
      <name val="Calibri"/>
      <family val="2"/>
      <scheme val="minor"/>
    </font>
    <font>
      <sz val="8"/>
      <color theme="1"/>
      <name val="Trebuchet MS"/>
      <family val="2"/>
    </font>
    <font>
      <b/>
      <sz val="8"/>
      <color theme="0"/>
      <name val="Trebuchet MS"/>
      <family val="2"/>
    </font>
    <font>
      <b/>
      <sz val="8"/>
      <color theme="1"/>
      <name val="Trebuchet MS"/>
      <family val="2"/>
    </font>
    <font>
      <b/>
      <i/>
      <sz val="8"/>
      <color rgb="FFFF0000"/>
      <name val="Trebuchet MS"/>
      <family val="2"/>
    </font>
    <font>
      <sz val="8"/>
      <color rgb="FF111111"/>
      <name val="Trebuchet MS"/>
      <family val="2"/>
    </font>
    <font>
      <b/>
      <sz val="8"/>
      <color rgb="FF111111"/>
      <name val="Trebuchet MS"/>
      <family val="2"/>
    </font>
    <font>
      <b/>
      <sz val="8"/>
      <color rgb="FFFF0000"/>
      <name val="Trebuchet MS"/>
      <family val="2"/>
    </font>
    <font>
      <sz val="8"/>
      <color rgb="FFFF0000"/>
      <name val="Trebuchet MS"/>
      <family val="2"/>
    </font>
    <font>
      <b/>
      <u/>
      <sz val="8"/>
      <color rgb="FFFF0000"/>
      <name val="Trebuchet MS"/>
      <family val="2"/>
    </font>
    <font>
      <b/>
      <u/>
      <sz val="8"/>
      <color theme="3"/>
      <name val="Trebuchet MS"/>
      <family val="2"/>
    </font>
    <font>
      <b/>
      <u/>
      <sz val="8"/>
      <color theme="1"/>
      <name val="Trebuchet MS"/>
      <family val="2"/>
    </font>
    <font>
      <b/>
      <i/>
      <sz val="8"/>
      <color theme="1"/>
      <name val="Trebuchet MS"/>
      <family val="2"/>
    </font>
    <font>
      <sz val="7"/>
      <color theme="1"/>
      <name val="Trebuchet MS"/>
      <family val="2"/>
    </font>
    <font>
      <u/>
      <sz val="8"/>
      <color rgb="FFFF0000"/>
      <name val="Trebuchet MS"/>
      <family val="2"/>
    </font>
    <font>
      <i/>
      <sz val="8"/>
      <color theme="1"/>
      <name val="Trebuchet MS"/>
      <family val="2"/>
    </font>
    <font>
      <sz val="8"/>
      <color rgb="FF0070C0"/>
      <name val="Trebuchet MS"/>
      <family val="2"/>
    </font>
    <font>
      <b/>
      <sz val="8"/>
      <color rgb="FF0070C0"/>
      <name val="Trebuchet MS"/>
      <family val="2"/>
    </font>
    <font>
      <b/>
      <sz val="8"/>
      <color rgb="FF7030A0"/>
      <name val="Trebuchet MS"/>
      <family val="2"/>
    </font>
    <font>
      <b/>
      <u/>
      <sz val="8"/>
      <color rgb="FF0070C0"/>
      <name val="Trebuchet MS"/>
      <family val="2"/>
    </font>
    <font>
      <sz val="9"/>
      <color indexed="81"/>
      <name val="Tahoma"/>
      <family val="2"/>
    </font>
    <font>
      <b/>
      <sz val="9"/>
      <color indexed="81"/>
      <name val="Tahoma"/>
      <family val="2"/>
    </font>
    <font>
      <b/>
      <sz val="8"/>
      <color indexed="9"/>
      <name val="Trebuchet MS"/>
      <family val="2"/>
    </font>
    <font>
      <sz val="8"/>
      <color theme="0"/>
      <name val="Trebuchet MS"/>
      <family val="2"/>
    </font>
    <font>
      <b/>
      <i/>
      <sz val="8"/>
      <color rgb="FF0000FF"/>
      <name val="Trebuchet MS"/>
      <family val="2"/>
    </font>
    <font>
      <b/>
      <sz val="8"/>
      <name val="Trebuchet MS"/>
      <family val="2"/>
    </font>
    <font>
      <sz val="8"/>
      <color indexed="8"/>
      <name val="Trebuchet MS"/>
      <family val="2"/>
    </font>
    <font>
      <i/>
      <u/>
      <sz val="8"/>
      <color rgb="FFFF0000"/>
      <name val="Trebuchet MS"/>
      <family val="2"/>
    </font>
  </fonts>
  <fills count="20">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CCFFFF"/>
        <bgColor indexed="64"/>
      </patternFill>
    </fill>
    <fill>
      <patternFill patternType="solid">
        <fgColor rgb="FFCCFFCC"/>
        <bgColor indexed="64"/>
      </patternFill>
    </fill>
    <fill>
      <patternFill patternType="solid">
        <fgColor theme="4" tint="-0.249977111117893"/>
        <bgColor indexed="64"/>
      </patternFill>
    </fill>
    <fill>
      <patternFill patternType="solid">
        <fgColor rgb="FFC00000"/>
        <bgColor indexed="64"/>
      </patternFill>
    </fill>
    <fill>
      <patternFill patternType="solid">
        <fgColor rgb="FFFFFF00"/>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FFCC"/>
        <bgColor indexed="64"/>
      </patternFill>
    </fill>
    <fill>
      <patternFill patternType="solid">
        <fgColor rgb="FFCCECFF"/>
        <bgColor indexed="64"/>
      </patternFill>
    </fill>
    <fill>
      <patternFill patternType="solid">
        <fgColor rgb="FFCCCCFF"/>
        <bgColor indexed="64"/>
      </patternFill>
    </fill>
    <fill>
      <patternFill patternType="solid">
        <fgColor theme="8" tint="-0.249977111117893"/>
        <bgColor indexed="64"/>
      </patternFill>
    </fill>
    <fill>
      <patternFill patternType="solid">
        <fgColor rgb="FFFFFF99"/>
        <bgColor indexed="64"/>
      </patternFill>
    </fill>
  </fills>
  <borders count="34">
    <border>
      <left/>
      <right/>
      <top/>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cellStyleXfs>
  <cellXfs count="384">
    <xf numFmtId="0" fontId="0" fillId="0" borderId="0" xfId="0"/>
    <xf numFmtId="0" fontId="2" fillId="0" borderId="0" xfId="0" applyFont="1" applyAlignment="1">
      <alignment vertical="center"/>
    </xf>
    <xf numFmtId="0" fontId="3" fillId="2" borderId="0" xfId="0" applyFont="1" applyFill="1" applyAlignment="1">
      <alignment vertical="center"/>
    </xf>
    <xf numFmtId="0" fontId="3" fillId="3" borderId="0" xfId="0" applyFont="1" applyFill="1" applyAlignment="1">
      <alignment vertical="center"/>
    </xf>
    <xf numFmtId="0" fontId="2" fillId="0" borderId="0" xfId="0" applyFont="1"/>
    <xf numFmtId="0" fontId="2" fillId="3" borderId="0" xfId="0" applyFont="1" applyFill="1"/>
    <xf numFmtId="165" fontId="2" fillId="4" borderId="0" xfId="3" applyNumberFormat="1" applyFont="1" applyFill="1" applyBorder="1" applyAlignment="1">
      <alignment vertical="center"/>
    </xf>
    <xf numFmtId="0" fontId="2" fillId="4" borderId="0" xfId="0" applyFont="1" applyFill="1"/>
    <xf numFmtId="164" fontId="2" fillId="4" borderId="0" xfId="3" applyFont="1" applyFill="1"/>
    <xf numFmtId="164" fontId="4" fillId="4" borderId="1" xfId="3" applyFont="1" applyFill="1" applyBorder="1"/>
    <xf numFmtId="165" fontId="2" fillId="4" borderId="2" xfId="3" applyNumberFormat="1" applyFont="1" applyFill="1" applyBorder="1" applyAlignment="1">
      <alignment vertical="center"/>
    </xf>
    <xf numFmtId="0" fontId="2" fillId="5" borderId="0" xfId="0" applyFont="1" applyFill="1"/>
    <xf numFmtId="164" fontId="2" fillId="5" borderId="0" xfId="3" applyFont="1" applyFill="1"/>
    <xf numFmtId="165" fontId="2" fillId="5" borderId="0" xfId="3" applyNumberFormat="1" applyFont="1" applyFill="1" applyBorder="1" applyAlignment="1">
      <alignment vertical="center"/>
    </xf>
    <xf numFmtId="164" fontId="2" fillId="5" borderId="2" xfId="3" applyFont="1" applyFill="1" applyBorder="1"/>
    <xf numFmtId="165" fontId="2" fillId="5" borderId="2" xfId="3" applyNumberFormat="1" applyFont="1" applyFill="1" applyBorder="1" applyAlignment="1">
      <alignment vertical="center"/>
    </xf>
    <xf numFmtId="0" fontId="5" fillId="5" borderId="0" xfId="0" applyFont="1" applyFill="1"/>
    <xf numFmtId="164" fontId="5" fillId="5" borderId="0" xfId="3" applyFont="1" applyFill="1"/>
    <xf numFmtId="165" fontId="5" fillId="5" borderId="0" xfId="3" applyNumberFormat="1" applyFont="1" applyFill="1" applyBorder="1" applyAlignment="1">
      <alignment vertical="center"/>
    </xf>
    <xf numFmtId="164" fontId="2" fillId="0" borderId="0" xfId="3" applyFont="1"/>
    <xf numFmtId="165" fontId="2" fillId="0" borderId="0" xfId="3" applyNumberFormat="1" applyFont="1" applyFill="1" applyBorder="1" applyAlignment="1">
      <alignment vertical="center"/>
    </xf>
    <xf numFmtId="0" fontId="2" fillId="6" borderId="0" xfId="0" applyFont="1" applyFill="1"/>
    <xf numFmtId="164" fontId="2" fillId="6" borderId="0" xfId="3" applyFont="1" applyFill="1"/>
    <xf numFmtId="165" fontId="2" fillId="6" borderId="2" xfId="3" applyNumberFormat="1" applyFont="1" applyFill="1" applyBorder="1" applyAlignment="1">
      <alignment vertical="center"/>
    </xf>
    <xf numFmtId="165" fontId="2" fillId="6" borderId="0" xfId="3" applyNumberFormat="1" applyFont="1" applyFill="1" applyBorder="1" applyAlignment="1">
      <alignment vertical="center"/>
    </xf>
    <xf numFmtId="0" fontId="5" fillId="6" borderId="0" xfId="0" applyFont="1" applyFill="1"/>
    <xf numFmtId="164" fontId="5" fillId="6" borderId="0" xfId="3" applyFont="1" applyFill="1"/>
    <xf numFmtId="165" fontId="5" fillId="6" borderId="3" xfId="3" applyNumberFormat="1" applyFont="1" applyFill="1" applyBorder="1" applyAlignment="1">
      <alignment vertical="center"/>
    </xf>
    <xf numFmtId="0" fontId="2" fillId="7" borderId="0" xfId="0" applyFont="1" applyFill="1"/>
    <xf numFmtId="165" fontId="2" fillId="7" borderId="0" xfId="3" applyNumberFormat="1" applyFont="1" applyFill="1" applyBorder="1" applyAlignment="1">
      <alignment vertical="center"/>
    </xf>
    <xf numFmtId="165" fontId="2" fillId="7" borderId="2" xfId="3" applyNumberFormat="1" applyFont="1" applyFill="1" applyBorder="1" applyAlignment="1">
      <alignment vertical="center"/>
    </xf>
    <xf numFmtId="0" fontId="5" fillId="7" borderId="0" xfId="0" applyFont="1" applyFill="1"/>
    <xf numFmtId="165" fontId="5" fillId="7" borderId="0" xfId="3" applyNumberFormat="1" applyFont="1" applyFill="1" applyBorder="1" applyAlignment="1">
      <alignment vertical="center"/>
    </xf>
    <xf numFmtId="165" fontId="4" fillId="7" borderId="3" xfId="3" applyNumberFormat="1" applyFont="1" applyFill="1" applyBorder="1" applyAlignment="1">
      <alignment vertical="center"/>
    </xf>
    <xf numFmtId="0" fontId="2" fillId="8" borderId="0" xfId="0" applyFont="1" applyFill="1"/>
    <xf numFmtId="0" fontId="3" fillId="8" borderId="0" xfId="0" applyFont="1" applyFill="1" applyAlignment="1">
      <alignment vertical="center"/>
    </xf>
    <xf numFmtId="0" fontId="6" fillId="3" borderId="4" xfId="0" applyFont="1" applyFill="1" applyBorder="1" applyAlignment="1">
      <alignment horizontal="left" vertical="center" wrapText="1" readingOrder="1"/>
    </xf>
    <xf numFmtId="165" fontId="2" fillId="3" borderId="0" xfId="3" applyNumberFormat="1" applyFont="1" applyFill="1" applyBorder="1" applyAlignment="1">
      <alignment vertical="center"/>
    </xf>
    <xf numFmtId="165" fontId="5" fillId="3" borderId="0" xfId="3" applyNumberFormat="1" applyFont="1" applyFill="1" applyBorder="1" applyAlignment="1">
      <alignment vertical="center"/>
    </xf>
    <xf numFmtId="0" fontId="8" fillId="3" borderId="5" xfId="0" applyFont="1" applyFill="1" applyBorder="1" applyAlignment="1">
      <alignment vertical="center"/>
    </xf>
    <xf numFmtId="165" fontId="8" fillId="3" borderId="0" xfId="3" applyNumberFormat="1" applyFont="1" applyFill="1" applyBorder="1" applyAlignment="1">
      <alignment horizontal="center" vertical="center"/>
    </xf>
    <xf numFmtId="0" fontId="7" fillId="7" borderId="4" xfId="0" quotePrefix="1" applyFont="1" applyFill="1" applyBorder="1" applyAlignment="1">
      <alignment horizontal="left" vertical="center" wrapText="1" readingOrder="1"/>
    </xf>
    <xf numFmtId="0" fontId="2" fillId="3" borderId="0" xfId="0" applyFont="1" applyFill="1" applyAlignment="1">
      <alignment vertical="center"/>
    </xf>
    <xf numFmtId="0" fontId="8" fillId="0" borderId="0" xfId="0" applyFont="1" applyAlignment="1">
      <alignment vertical="center"/>
    </xf>
    <xf numFmtId="0" fontId="4"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xf>
    <xf numFmtId="0" fontId="11"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vertical="center"/>
    </xf>
    <xf numFmtId="165" fontId="2" fillId="0" borderId="9" xfId="3" applyNumberFormat="1" applyFont="1" applyFill="1" applyBorder="1" applyAlignment="1">
      <alignment vertical="center"/>
    </xf>
    <xf numFmtId="165" fontId="2" fillId="3" borderId="9" xfId="3" applyNumberFormat="1" applyFont="1" applyFill="1" applyBorder="1" applyAlignment="1">
      <alignment vertical="center"/>
    </xf>
    <xf numFmtId="0" fontId="2" fillId="0" borderId="10" xfId="0" applyFont="1" applyBorder="1" applyAlignment="1">
      <alignment horizontal="center" vertical="center"/>
    </xf>
    <xf numFmtId="0" fontId="2" fillId="0" borderId="4" xfId="0" applyFont="1" applyBorder="1" applyAlignment="1">
      <alignment vertical="center"/>
    </xf>
    <xf numFmtId="165" fontId="2" fillId="0" borderId="11" xfId="3" applyNumberFormat="1" applyFont="1" applyFill="1" applyBorder="1" applyAlignment="1">
      <alignment vertical="center"/>
    </xf>
    <xf numFmtId="165" fontId="4" fillId="0" borderId="3" xfId="3" applyNumberFormat="1" applyFont="1" applyFill="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vertical="center"/>
    </xf>
    <xf numFmtId="165" fontId="2" fillId="0" borderId="14" xfId="3" applyNumberFormat="1" applyFont="1" applyFill="1" applyBorder="1" applyAlignment="1">
      <alignment vertical="center"/>
    </xf>
    <xf numFmtId="164" fontId="4" fillId="0" borderId="15" xfId="0" applyNumberFormat="1" applyFont="1" applyBorder="1" applyAlignment="1">
      <alignment vertical="center"/>
    </xf>
    <xf numFmtId="164" fontId="4" fillId="0" borderId="3" xfId="0" applyNumberFormat="1" applyFont="1" applyBorder="1" applyAlignment="1">
      <alignment vertical="center"/>
    </xf>
    <xf numFmtId="165" fontId="2" fillId="3" borderId="14" xfId="3" applyNumberFormat="1" applyFont="1" applyFill="1" applyBorder="1" applyAlignment="1">
      <alignment vertical="center"/>
    </xf>
    <xf numFmtId="164" fontId="2" fillId="0" borderId="0" xfId="3" applyFont="1" applyBorder="1" applyAlignment="1">
      <alignment horizontal="center" vertical="center"/>
    </xf>
    <xf numFmtId="164" fontId="2" fillId="3" borderId="0" xfId="3" applyFont="1" applyFill="1" applyBorder="1" applyAlignment="1">
      <alignment horizontal="center" vertical="center"/>
    </xf>
    <xf numFmtId="164" fontId="5" fillId="0" borderId="0" xfId="3" applyFont="1" applyBorder="1" applyAlignment="1">
      <alignment horizontal="left" vertical="center"/>
    </xf>
    <xf numFmtId="9" fontId="2" fillId="0" borderId="0" xfId="0" applyNumberFormat="1" applyFont="1" applyAlignment="1">
      <alignment vertical="center"/>
    </xf>
    <xf numFmtId="0" fontId="3" fillId="9" borderId="5" xfId="0" applyFont="1" applyFill="1" applyBorder="1" applyAlignment="1">
      <alignment horizontal="center" vertical="center"/>
    </xf>
    <xf numFmtId="0" fontId="3" fillId="8" borderId="5" xfId="0" applyFont="1" applyFill="1" applyBorder="1" applyAlignment="1">
      <alignment horizontal="center" vertical="center"/>
    </xf>
    <xf numFmtId="0" fontId="3" fillId="8" borderId="6" xfId="0" applyFont="1" applyFill="1" applyBorder="1" applyAlignment="1">
      <alignment horizontal="center" vertical="center"/>
    </xf>
    <xf numFmtId="0" fontId="2" fillId="8" borderId="0" xfId="0" applyFont="1" applyFill="1" applyAlignment="1">
      <alignment vertical="center"/>
    </xf>
    <xf numFmtId="164" fontId="2" fillId="8" borderId="0" xfId="3" applyFont="1" applyFill="1" applyBorder="1" applyAlignment="1">
      <alignment horizontal="center" vertical="center"/>
    </xf>
    <xf numFmtId="0" fontId="2" fillId="9" borderId="0" xfId="0" applyFont="1" applyFill="1" applyAlignment="1">
      <alignment vertical="center"/>
    </xf>
    <xf numFmtId="164" fontId="2" fillId="9" borderId="0" xfId="3" applyFont="1" applyFill="1" applyBorder="1" applyAlignment="1">
      <alignment horizontal="center" vertical="center"/>
    </xf>
    <xf numFmtId="0" fontId="2" fillId="7" borderId="0" xfId="0" applyFont="1" applyFill="1" applyAlignment="1">
      <alignment vertical="center"/>
    </xf>
    <xf numFmtId="43" fontId="2" fillId="0" borderId="0" xfId="1" applyFont="1" applyAlignment="1">
      <alignment vertical="center"/>
    </xf>
    <xf numFmtId="43" fontId="2" fillId="0" borderId="0" xfId="0" applyNumberFormat="1" applyFont="1" applyAlignment="1">
      <alignment vertical="center"/>
    </xf>
    <xf numFmtId="165" fontId="8" fillId="10" borderId="0" xfId="3" applyNumberFormat="1" applyFont="1" applyFill="1" applyBorder="1" applyAlignment="1">
      <alignment horizontal="center" vertical="center"/>
    </xf>
    <xf numFmtId="0" fontId="6" fillId="10" borderId="4" xfId="0" quotePrefix="1" applyFont="1" applyFill="1" applyBorder="1" applyAlignment="1">
      <alignment horizontal="left" vertical="center" wrapText="1" readingOrder="1"/>
    </xf>
    <xf numFmtId="0" fontId="7" fillId="10" borderId="4" xfId="0" quotePrefix="1" applyFont="1" applyFill="1" applyBorder="1" applyAlignment="1">
      <alignment horizontal="left" vertical="center" wrapText="1" readingOrder="1"/>
    </xf>
    <xf numFmtId="0" fontId="6" fillId="6" borderId="4" xfId="0" quotePrefix="1" applyFont="1" applyFill="1" applyBorder="1" applyAlignment="1">
      <alignment horizontal="left" vertical="center" wrapText="1" readingOrder="1"/>
    </xf>
    <xf numFmtId="0" fontId="6" fillId="6" borderId="4" xfId="0" applyFont="1" applyFill="1" applyBorder="1" applyAlignment="1">
      <alignment horizontal="left" vertical="center" wrapText="1" readingOrder="1"/>
    </xf>
    <xf numFmtId="43" fontId="4" fillId="0" borderId="16" xfId="1" applyFont="1" applyBorder="1" applyAlignment="1">
      <alignment vertical="center"/>
    </xf>
    <xf numFmtId="43" fontId="4" fillId="7" borderId="16" xfId="1" applyFont="1" applyFill="1" applyBorder="1" applyAlignment="1">
      <alignment vertical="center"/>
    </xf>
    <xf numFmtId="43" fontId="4" fillId="3" borderId="16" xfId="1" applyFont="1" applyFill="1" applyBorder="1" applyAlignment="1">
      <alignment vertical="center"/>
    </xf>
    <xf numFmtId="0" fontId="8" fillId="10" borderId="4" xfId="0" quotePrefix="1" applyFont="1" applyFill="1" applyBorder="1" applyAlignment="1">
      <alignment horizontal="left" vertical="center" wrapText="1" readingOrder="1"/>
    </xf>
    <xf numFmtId="43" fontId="8" fillId="10" borderId="16" xfId="1" applyFont="1" applyFill="1" applyBorder="1" applyAlignment="1">
      <alignment vertical="center"/>
    </xf>
    <xf numFmtId="43" fontId="4" fillId="0" borderId="3" xfId="0" applyNumberFormat="1" applyFont="1" applyBorder="1" applyAlignment="1">
      <alignment vertical="center"/>
    </xf>
    <xf numFmtId="0" fontId="2" fillId="10" borderId="0" xfId="0" applyFont="1" applyFill="1" applyAlignment="1">
      <alignment vertical="center"/>
    </xf>
    <xf numFmtId="43" fontId="2" fillId="10" borderId="0" xfId="1" applyFont="1" applyFill="1" applyAlignment="1">
      <alignment vertical="center"/>
    </xf>
    <xf numFmtId="0" fontId="12" fillId="0" borderId="0" xfId="0" applyFont="1" applyAlignment="1">
      <alignment vertical="center"/>
    </xf>
    <xf numFmtId="43" fontId="4" fillId="0" borderId="3" xfId="1" applyFont="1" applyBorder="1" applyAlignment="1">
      <alignment vertical="center"/>
    </xf>
    <xf numFmtId="0" fontId="4" fillId="0" borderId="5" xfId="0" applyFont="1" applyBorder="1" applyAlignment="1">
      <alignment horizontal="left" vertical="center"/>
    </xf>
    <xf numFmtId="0" fontId="2" fillId="10" borderId="7" xfId="0" applyFont="1" applyFill="1" applyBorder="1" applyAlignment="1">
      <alignment horizontal="center" vertical="center"/>
    </xf>
    <xf numFmtId="164" fontId="2" fillId="10" borderId="8" xfId="3" applyFont="1" applyFill="1" applyBorder="1" applyAlignment="1">
      <alignment horizontal="center" vertical="center"/>
    </xf>
    <xf numFmtId="164" fontId="2" fillId="10" borderId="9" xfId="3" applyFont="1" applyFill="1" applyBorder="1" applyAlignment="1">
      <alignment horizontal="center" vertical="center"/>
    </xf>
    <xf numFmtId="0" fontId="2" fillId="10" borderId="10" xfId="0" applyFont="1" applyFill="1" applyBorder="1" applyAlignment="1">
      <alignment horizontal="center" vertical="center"/>
    </xf>
    <xf numFmtId="164" fontId="2" fillId="10" borderId="4" xfId="3" applyFont="1" applyFill="1" applyBorder="1" applyAlignment="1">
      <alignment horizontal="center" vertical="center"/>
    </xf>
    <xf numFmtId="164" fontId="2" fillId="10" borderId="11" xfId="3" applyFont="1" applyFill="1" applyBorder="1" applyAlignment="1">
      <alignment horizontal="center" vertical="center"/>
    </xf>
    <xf numFmtId="0" fontId="2" fillId="10" borderId="13" xfId="0" applyFont="1" applyFill="1" applyBorder="1" applyAlignment="1">
      <alignment horizontal="center" vertical="center"/>
    </xf>
    <xf numFmtId="0" fontId="2" fillId="10" borderId="13" xfId="0" applyFont="1" applyFill="1" applyBorder="1" applyAlignment="1">
      <alignment horizontal="left" vertical="center"/>
    </xf>
    <xf numFmtId="164" fontId="2" fillId="10" borderId="13" xfId="3" applyFont="1" applyFill="1" applyBorder="1" applyAlignment="1">
      <alignment horizontal="center" vertical="center"/>
    </xf>
    <xf numFmtId="164" fontId="2" fillId="10" borderId="14" xfId="3" applyFont="1" applyFill="1" applyBorder="1" applyAlignment="1">
      <alignment horizontal="center" vertical="center"/>
    </xf>
    <xf numFmtId="0" fontId="2" fillId="10" borderId="8" xfId="0" applyFont="1" applyFill="1" applyBorder="1" applyAlignment="1">
      <alignment horizontal="center" vertical="center"/>
    </xf>
    <xf numFmtId="0" fontId="2" fillId="10" borderId="8" xfId="0" applyFont="1" applyFill="1" applyBorder="1" applyAlignment="1">
      <alignment horizontal="left" vertical="center"/>
    </xf>
    <xf numFmtId="0" fontId="2" fillId="10" borderId="4" xfId="0" applyFont="1" applyFill="1" applyBorder="1" applyAlignment="1">
      <alignment horizontal="center" vertical="center"/>
    </xf>
    <xf numFmtId="0" fontId="2" fillId="10" borderId="4" xfId="0" applyFont="1" applyFill="1" applyBorder="1" applyAlignment="1">
      <alignment horizontal="left" vertical="center"/>
    </xf>
    <xf numFmtId="0" fontId="2" fillId="10" borderId="12" xfId="0" applyFont="1" applyFill="1" applyBorder="1" applyAlignment="1">
      <alignment horizontal="center" vertical="center"/>
    </xf>
    <xf numFmtId="0" fontId="2" fillId="10" borderId="4" xfId="0" applyFont="1" applyFill="1" applyBorder="1" applyAlignment="1">
      <alignment vertical="center"/>
    </xf>
    <xf numFmtId="0" fontId="2" fillId="10" borderId="0" xfId="0" quotePrefix="1" applyFont="1" applyFill="1" applyAlignment="1">
      <alignment vertical="center"/>
    </xf>
    <xf numFmtId="164" fontId="2" fillId="10" borderId="0" xfId="3" applyFont="1" applyFill="1" applyBorder="1" applyAlignment="1">
      <alignment horizontal="center" vertical="center"/>
    </xf>
    <xf numFmtId="164" fontId="4" fillId="10" borderId="3" xfId="0" applyNumberFormat="1" applyFont="1" applyFill="1" applyBorder="1" applyAlignment="1">
      <alignment vertical="center"/>
    </xf>
    <xf numFmtId="165" fontId="2" fillId="10" borderId="11" xfId="3" applyNumberFormat="1" applyFont="1" applyFill="1" applyBorder="1" applyAlignment="1">
      <alignment vertical="center"/>
    </xf>
    <xf numFmtId="0" fontId="4" fillId="7" borderId="0" xfId="0" applyFont="1" applyFill="1" applyAlignment="1">
      <alignment vertical="center"/>
    </xf>
    <xf numFmtId="9" fontId="9" fillId="0" borderId="0" xfId="2" applyFont="1" applyAlignment="1">
      <alignment horizontal="center" vertical="center"/>
    </xf>
    <xf numFmtId="164" fontId="2" fillId="7" borderId="0" xfId="0" applyNumberFormat="1" applyFont="1" applyFill="1" applyAlignment="1">
      <alignment vertical="center"/>
    </xf>
    <xf numFmtId="0" fontId="13" fillId="0" borderId="0" xfId="0" applyFont="1" applyAlignment="1">
      <alignment vertical="center"/>
    </xf>
    <xf numFmtId="0" fontId="2" fillId="0" borderId="4" xfId="0" applyFont="1" applyBorder="1" applyAlignment="1">
      <alignment horizontal="left" vertical="center" wrapText="1"/>
    </xf>
    <xf numFmtId="43" fontId="2" fillId="0" borderId="4" xfId="1" applyFont="1" applyBorder="1" applyAlignment="1">
      <alignment vertical="center"/>
    </xf>
    <xf numFmtId="43" fontId="2" fillId="0" borderId="18" xfId="1" applyFont="1" applyBorder="1" applyAlignment="1">
      <alignment vertical="center"/>
    </xf>
    <xf numFmtId="9" fontId="2" fillId="0" borderId="0" xfId="2" applyFont="1" applyAlignment="1">
      <alignment vertical="center"/>
    </xf>
    <xf numFmtId="0" fontId="4" fillId="0" borderId="4" xfId="0" applyFont="1" applyBorder="1" applyAlignment="1">
      <alignment horizontal="center" vertical="center"/>
    </xf>
    <xf numFmtId="0" fontId="3" fillId="8" borderId="6" xfId="0" applyFont="1" applyFill="1" applyBorder="1" applyAlignment="1">
      <alignment horizontal="center" vertical="center"/>
    </xf>
    <xf numFmtId="4" fontId="2" fillId="0" borderId="0" xfId="0" applyNumberFormat="1" applyFont="1" applyAlignment="1">
      <alignment vertical="center"/>
    </xf>
    <xf numFmtId="0" fontId="4" fillId="7" borderId="4" xfId="0" applyFont="1" applyFill="1" applyBorder="1" applyAlignment="1">
      <alignment vertical="center"/>
    </xf>
    <xf numFmtId="43" fontId="4" fillId="7" borderId="17" xfId="1" applyFont="1" applyFill="1" applyBorder="1" applyAlignment="1">
      <alignment vertical="center"/>
    </xf>
    <xf numFmtId="9" fontId="2" fillId="3" borderId="0" xfId="0" applyNumberFormat="1" applyFont="1" applyFill="1" applyAlignment="1">
      <alignment vertical="center"/>
    </xf>
    <xf numFmtId="0" fontId="2" fillId="6" borderId="0" xfId="0" applyFont="1" applyFill="1" applyAlignment="1">
      <alignment vertical="center"/>
    </xf>
    <xf numFmtId="43" fontId="2" fillId="6" borderId="0" xfId="0" applyNumberFormat="1" applyFont="1" applyFill="1" applyAlignment="1">
      <alignment vertical="center"/>
    </xf>
    <xf numFmtId="43" fontId="2" fillId="0" borderId="4" xfId="0" applyNumberFormat="1" applyFont="1" applyBorder="1" applyAlignment="1">
      <alignment vertical="center"/>
    </xf>
    <xf numFmtId="16" fontId="2" fillId="0" borderId="4" xfId="0" applyNumberFormat="1" applyFont="1" applyBorder="1" applyAlignment="1">
      <alignment vertical="center"/>
    </xf>
    <xf numFmtId="0" fontId="2" fillId="0" borderId="0" xfId="0" applyFont="1" applyAlignment="1">
      <alignment horizontal="center" vertical="center"/>
    </xf>
    <xf numFmtId="0" fontId="4" fillId="0" borderId="0" xfId="0" applyFont="1" applyBorder="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vertical="center"/>
    </xf>
    <xf numFmtId="43" fontId="2" fillId="0" borderId="0" xfId="1" applyFont="1" applyBorder="1" applyAlignment="1">
      <alignment vertical="center"/>
    </xf>
    <xf numFmtId="0" fontId="16" fillId="0" borderId="0" xfId="0" applyFont="1" applyAlignment="1">
      <alignment vertical="center" wrapText="1"/>
    </xf>
    <xf numFmtId="43" fontId="2" fillId="3" borderId="4" xfId="0" applyNumberFormat="1" applyFont="1" applyFill="1" applyBorder="1" applyAlignment="1">
      <alignment vertical="center"/>
    </xf>
    <xf numFmtId="0" fontId="2" fillId="3" borderId="4" xfId="0" applyFont="1" applyFill="1" applyBorder="1" applyAlignment="1">
      <alignment vertical="center"/>
    </xf>
    <xf numFmtId="43" fontId="2" fillId="7" borderId="0" xfId="0" applyNumberFormat="1" applyFont="1" applyFill="1" applyAlignment="1">
      <alignment vertical="center"/>
    </xf>
    <xf numFmtId="0" fontId="2" fillId="7" borderId="23" xfId="0" applyFont="1" applyFill="1" applyBorder="1" applyAlignment="1">
      <alignment vertical="center"/>
    </xf>
    <xf numFmtId="0" fontId="2" fillId="7" borderId="24" xfId="0" applyFont="1" applyFill="1" applyBorder="1" applyAlignment="1">
      <alignment vertical="center"/>
    </xf>
    <xf numFmtId="0" fontId="2" fillId="7" borderId="25" xfId="0" applyFont="1" applyFill="1" applyBorder="1" applyAlignment="1">
      <alignment vertical="center"/>
    </xf>
    <xf numFmtId="0" fontId="2" fillId="7" borderId="26" xfId="0" applyFont="1" applyFill="1" applyBorder="1" applyAlignment="1">
      <alignment vertical="center"/>
    </xf>
    <xf numFmtId="0" fontId="2" fillId="7" borderId="0" xfId="0" applyFont="1" applyFill="1" applyBorder="1" applyAlignment="1">
      <alignment vertical="center"/>
    </xf>
    <xf numFmtId="43" fontId="2" fillId="7" borderId="0" xfId="0" applyNumberFormat="1" applyFont="1" applyFill="1" applyBorder="1" applyAlignment="1">
      <alignment vertical="center"/>
    </xf>
    <xf numFmtId="0" fontId="2" fillId="7" borderId="27" xfId="0" applyFont="1" applyFill="1" applyBorder="1" applyAlignment="1">
      <alignment vertical="center"/>
    </xf>
    <xf numFmtId="43" fontId="4" fillId="7" borderId="3" xfId="1" applyFont="1" applyFill="1" applyBorder="1" applyAlignment="1">
      <alignment vertical="center"/>
    </xf>
    <xf numFmtId="0" fontId="2" fillId="7" borderId="28" xfId="0" applyFont="1" applyFill="1" applyBorder="1" applyAlignment="1">
      <alignment vertical="center"/>
    </xf>
    <xf numFmtId="0" fontId="2" fillId="7" borderId="29" xfId="0" applyFont="1" applyFill="1" applyBorder="1" applyAlignment="1">
      <alignment vertical="center"/>
    </xf>
    <xf numFmtId="0" fontId="2" fillId="7" borderId="30" xfId="0" applyFont="1" applyFill="1" applyBorder="1" applyAlignment="1">
      <alignment vertical="center"/>
    </xf>
    <xf numFmtId="16" fontId="2" fillId="7" borderId="4" xfId="0" applyNumberFormat="1" applyFont="1" applyFill="1" applyBorder="1" applyAlignment="1">
      <alignment vertical="center"/>
    </xf>
    <xf numFmtId="0" fontId="3" fillId="8" borderId="0" xfId="0" applyFont="1" applyFill="1" applyBorder="1" applyAlignment="1">
      <alignment horizontal="center" vertical="center"/>
    </xf>
    <xf numFmtId="0" fontId="3" fillId="11" borderId="5" xfId="0" applyFont="1" applyFill="1" applyBorder="1" applyAlignment="1">
      <alignment horizontal="center" vertical="center"/>
    </xf>
    <xf numFmtId="1" fontId="2" fillId="7" borderId="0" xfId="1" applyNumberFormat="1" applyFont="1" applyFill="1" applyAlignment="1">
      <alignment vertical="center"/>
    </xf>
    <xf numFmtId="0" fontId="3" fillId="12" borderId="5" xfId="0" applyFont="1" applyFill="1" applyBorder="1" applyAlignment="1">
      <alignment horizontal="center" vertical="center"/>
    </xf>
    <xf numFmtId="1" fontId="9" fillId="7" borderId="0" xfId="1" applyNumberFormat="1" applyFont="1" applyFill="1" applyAlignment="1">
      <alignment vertical="center"/>
    </xf>
    <xf numFmtId="1" fontId="18" fillId="7" borderId="0" xfId="1" applyNumberFormat="1" applyFont="1" applyFill="1" applyAlignment="1">
      <alignment vertical="center"/>
    </xf>
    <xf numFmtId="1" fontId="19" fillId="7" borderId="0" xfId="1" applyNumberFormat="1" applyFont="1" applyFill="1" applyAlignment="1">
      <alignment vertical="center"/>
    </xf>
    <xf numFmtId="0" fontId="17" fillId="6" borderId="0" xfId="0" applyFont="1" applyFill="1" applyAlignment="1">
      <alignment vertical="center"/>
    </xf>
    <xf numFmtId="43" fontId="2" fillId="0" borderId="0" xfId="0" applyNumberFormat="1" applyFont="1"/>
    <xf numFmtId="0" fontId="2" fillId="10" borderId="0" xfId="0" applyFont="1" applyFill="1"/>
    <xf numFmtId="43" fontId="2" fillId="0" borderId="0" xfId="1" applyFont="1"/>
    <xf numFmtId="0" fontId="2" fillId="13" borderId="0" xfId="0" applyFont="1" applyFill="1"/>
    <xf numFmtId="0" fontId="20" fillId="0" borderId="0" xfId="0" applyFont="1" applyAlignment="1">
      <alignment vertical="center"/>
    </xf>
    <xf numFmtId="43" fontId="3" fillId="8" borderId="6" xfId="1" applyFont="1" applyFill="1" applyBorder="1" applyAlignment="1">
      <alignment horizontal="center" vertical="center"/>
    </xf>
    <xf numFmtId="43" fontId="2" fillId="10" borderId="4" xfId="1" applyFont="1" applyFill="1" applyBorder="1" applyAlignment="1">
      <alignment vertical="center"/>
    </xf>
    <xf numFmtId="43" fontId="2" fillId="13" borderId="0" xfId="1" applyFont="1" applyFill="1" applyAlignment="1">
      <alignment vertical="center"/>
    </xf>
    <xf numFmtId="0" fontId="2" fillId="13" borderId="0" xfId="0" applyFont="1" applyFill="1" applyAlignment="1">
      <alignment vertical="center"/>
    </xf>
    <xf numFmtId="43" fontId="2" fillId="13" borderId="4" xfId="1" applyFont="1" applyFill="1" applyBorder="1" applyAlignment="1">
      <alignment vertical="center"/>
    </xf>
    <xf numFmtId="0" fontId="2" fillId="14" borderId="0" xfId="0" applyFont="1" applyFill="1" applyAlignment="1">
      <alignmen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64" fontId="2" fillId="0" borderId="0" xfId="0" applyNumberFormat="1" applyFont="1" applyAlignment="1">
      <alignment vertical="center"/>
    </xf>
    <xf numFmtId="0" fontId="2" fillId="0" borderId="8" xfId="0" applyFont="1" applyBorder="1" applyAlignment="1">
      <alignment horizontal="center" vertical="center"/>
    </xf>
    <xf numFmtId="0" fontId="2" fillId="0" borderId="8" xfId="0" applyFont="1" applyBorder="1" applyAlignment="1">
      <alignment horizontal="left" vertical="center"/>
    </xf>
    <xf numFmtId="164" fontId="2" fillId="0" borderId="8" xfId="3" applyFont="1" applyBorder="1" applyAlignment="1">
      <alignment horizontal="center" vertical="center"/>
    </xf>
    <xf numFmtId="164" fontId="2" fillId="0" borderId="9" xfId="3"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vertical="center"/>
    </xf>
    <xf numFmtId="164" fontId="2" fillId="0" borderId="18" xfId="3" applyFont="1" applyBorder="1" applyAlignment="1">
      <alignment horizontal="center" vertical="center"/>
    </xf>
    <xf numFmtId="164" fontId="2" fillId="0" borderId="11" xfId="3" applyFont="1" applyBorder="1" applyAlignment="1">
      <alignment horizontal="center" vertical="center"/>
    </xf>
    <xf numFmtId="9" fontId="8" fillId="0" borderId="0" xfId="2" applyFont="1" applyAlignment="1">
      <alignment horizontal="center" vertical="center"/>
    </xf>
    <xf numFmtId="164" fontId="2" fillId="14" borderId="0" xfId="3" applyFont="1" applyFill="1" applyBorder="1" applyAlignment="1">
      <alignment horizontal="center" vertical="center"/>
    </xf>
    <xf numFmtId="164" fontId="4" fillId="0" borderId="0" xfId="0" applyNumberFormat="1" applyFont="1" applyAlignment="1">
      <alignment vertical="center"/>
    </xf>
    <xf numFmtId="0" fontId="3" fillId="14" borderId="5" xfId="0" applyFont="1" applyFill="1" applyBorder="1" applyAlignment="1">
      <alignment horizontal="center" vertical="center"/>
    </xf>
    <xf numFmtId="0" fontId="8" fillId="3" borderId="5" xfId="0" applyFont="1" applyFill="1" applyBorder="1" applyAlignment="1">
      <alignment horizontal="center" vertical="center"/>
    </xf>
    <xf numFmtId="17" fontId="2" fillId="0" borderId="0" xfId="0" applyNumberFormat="1" applyFont="1" applyAlignment="1">
      <alignment vertical="center"/>
    </xf>
    <xf numFmtId="168" fontId="2" fillId="0" borderId="0" xfId="0" quotePrefix="1" applyNumberFormat="1" applyFont="1"/>
    <xf numFmtId="0" fontId="23" fillId="2" borderId="6" xfId="0" applyFont="1" applyFill="1" applyBorder="1" applyAlignment="1">
      <alignment horizontal="center" vertical="center"/>
    </xf>
    <xf numFmtId="43" fontId="3" fillId="2" borderId="6" xfId="1" applyFont="1" applyFill="1" applyBorder="1" applyAlignment="1">
      <alignment horizontal="center" vertical="center"/>
    </xf>
    <xf numFmtId="0" fontId="2" fillId="0" borderId="0" xfId="0" applyFont="1" applyAlignment="1">
      <alignment horizontal="center"/>
    </xf>
    <xf numFmtId="0" fontId="2" fillId="2" borderId="0" xfId="0" applyFont="1" applyFill="1" applyAlignment="1">
      <alignment horizontal="center"/>
    </xf>
    <xf numFmtId="0" fontId="2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2" xfId="0" applyFont="1" applyFill="1" applyBorder="1" applyAlignment="1">
      <alignment horizontal="center" vertical="center"/>
    </xf>
    <xf numFmtId="43" fontId="3" fillId="2" borderId="23" xfId="1" applyFont="1" applyFill="1" applyBorder="1" applyAlignment="1">
      <alignment horizontal="center" vertical="center"/>
    </xf>
    <xf numFmtId="43" fontId="23" fillId="2" borderId="22" xfId="1" applyFont="1" applyFill="1" applyBorder="1" applyAlignment="1">
      <alignment horizontal="center" vertical="center"/>
    </xf>
    <xf numFmtId="0" fontId="3" fillId="2" borderId="6" xfId="0" applyFont="1" applyFill="1" applyBorder="1" applyAlignment="1">
      <alignment horizontal="center" vertical="center" wrapText="1"/>
    </xf>
    <xf numFmtId="0" fontId="2" fillId="3" borderId="4" xfId="4" applyFont="1" applyFill="1" applyBorder="1" applyAlignment="1">
      <alignment vertical="center"/>
    </xf>
    <xf numFmtId="14" fontId="2" fillId="3" borderId="4" xfId="4" applyNumberFormat="1" applyFont="1" applyFill="1" applyBorder="1" applyAlignment="1">
      <alignment vertical="center"/>
    </xf>
    <xf numFmtId="0" fontId="2" fillId="3" borderId="4" xfId="4" quotePrefix="1" applyFont="1" applyFill="1" applyBorder="1" applyAlignment="1">
      <alignment vertical="center"/>
    </xf>
    <xf numFmtId="43" fontId="2" fillId="3" borderId="4" xfId="5" applyFont="1" applyFill="1" applyBorder="1" applyAlignment="1">
      <alignment vertical="center"/>
    </xf>
    <xf numFmtId="0" fontId="2" fillId="3" borderId="4" xfId="0" applyFont="1" applyFill="1" applyBorder="1" applyAlignment="1">
      <alignment horizontal="center"/>
    </xf>
    <xf numFmtId="43" fontId="2" fillId="3" borderId="4" xfId="1" applyFont="1" applyFill="1" applyBorder="1" applyAlignment="1">
      <alignment horizontal="center"/>
    </xf>
    <xf numFmtId="0" fontId="2" fillId="0" borderId="4" xfId="0" applyFont="1" applyBorder="1" applyAlignment="1">
      <alignment horizontal="center"/>
    </xf>
    <xf numFmtId="0" fontId="25" fillId="0" borderId="4" xfId="0" applyFont="1" applyBorder="1" applyAlignment="1">
      <alignment horizontal="left" vertical="center"/>
    </xf>
    <xf numFmtId="43" fontId="2" fillId="0" borderId="4" xfId="0" applyNumberFormat="1" applyFont="1" applyBorder="1" applyAlignment="1">
      <alignment horizontal="center"/>
    </xf>
    <xf numFmtId="0" fontId="2" fillId="3" borderId="4" xfId="0" applyFont="1" applyFill="1" applyBorder="1"/>
    <xf numFmtId="43" fontId="2" fillId="3" borderId="4" xfId="1" applyFont="1" applyFill="1" applyBorder="1"/>
    <xf numFmtId="0" fontId="2" fillId="7" borderId="4" xfId="0" applyFont="1" applyFill="1" applyBorder="1" applyAlignment="1">
      <alignment vertical="center"/>
    </xf>
    <xf numFmtId="14" fontId="2" fillId="0" borderId="4" xfId="0" applyNumberFormat="1" applyFont="1" applyBorder="1" applyAlignment="1">
      <alignment horizontal="center"/>
    </xf>
    <xf numFmtId="43" fontId="4" fillId="0" borderId="3" xfId="0" applyNumberFormat="1" applyFont="1" applyBorder="1" applyAlignment="1">
      <alignment horizontal="center"/>
    </xf>
    <xf numFmtId="0" fontId="3" fillId="2" borderId="6" xfId="0" applyFont="1" applyFill="1" applyBorder="1" applyAlignment="1">
      <alignment horizontal="left" vertical="center"/>
    </xf>
    <xf numFmtId="0" fontId="2" fillId="2" borderId="0" xfId="0" applyFont="1" applyFill="1"/>
    <xf numFmtId="0" fontId="23" fillId="2" borderId="6" xfId="0" applyFont="1" applyFill="1" applyBorder="1" applyAlignment="1">
      <alignment vertical="center"/>
    </xf>
    <xf numFmtId="0" fontId="23" fillId="2" borderId="26" xfId="0" applyFont="1" applyFill="1" applyBorder="1" applyAlignment="1">
      <alignment horizontal="center" vertical="center"/>
    </xf>
    <xf numFmtId="0" fontId="2" fillId="3" borderId="4" xfId="7" applyFont="1" applyFill="1" applyBorder="1" applyAlignment="1">
      <alignment vertical="center"/>
    </xf>
    <xf numFmtId="14" fontId="2" fillId="3" borderId="4" xfId="7" applyNumberFormat="1" applyFont="1" applyFill="1" applyBorder="1" applyAlignment="1">
      <alignment vertical="center"/>
    </xf>
    <xf numFmtId="0" fontId="2" fillId="3" borderId="4" xfId="0" applyFont="1" applyFill="1" applyBorder="1" applyAlignment="1">
      <alignment vertical="center" wrapText="1"/>
    </xf>
    <xf numFmtId="169" fontId="2" fillId="3" borderId="4" xfId="7" applyNumberFormat="1" applyFont="1" applyFill="1" applyBorder="1" applyAlignment="1">
      <alignment horizontal="right" vertical="center"/>
    </xf>
    <xf numFmtId="43" fontId="2" fillId="3" borderId="4" xfId="1" applyFont="1" applyFill="1" applyBorder="1" applyAlignment="1">
      <alignment horizontal="right" vertical="center"/>
    </xf>
    <xf numFmtId="43" fontId="2" fillId="0" borderId="4" xfId="1" applyFont="1" applyBorder="1" applyAlignment="1">
      <alignment horizontal="center"/>
    </xf>
    <xf numFmtId="43" fontId="2" fillId="0" borderId="4" xfId="1" applyFont="1" applyBorder="1"/>
    <xf numFmtId="43" fontId="4" fillId="0" borderId="3" xfId="1" applyFont="1" applyBorder="1"/>
    <xf numFmtId="0" fontId="2" fillId="0" borderId="0" xfId="0" applyFont="1" applyAlignment="1">
      <alignment horizontal="left" vertical="center"/>
    </xf>
    <xf numFmtId="0" fontId="26" fillId="0" borderId="0" xfId="0" applyFont="1" applyAlignment="1">
      <alignment horizontal="left" vertical="center"/>
    </xf>
    <xf numFmtId="0" fontId="3" fillId="2" borderId="7" xfId="0" applyFont="1" applyFill="1" applyBorder="1" applyAlignment="1">
      <alignment horizontal="center" vertical="center" wrapText="1" readingOrder="1"/>
    </xf>
    <xf numFmtId="0" fontId="3" fillId="2" borderId="8" xfId="0" applyFont="1" applyFill="1" applyBorder="1" applyAlignment="1">
      <alignment horizontal="center" vertical="center" wrapText="1" readingOrder="1"/>
    </xf>
    <xf numFmtId="0" fontId="3" fillId="2" borderId="12" xfId="0" applyFont="1" applyFill="1" applyBorder="1" applyAlignment="1">
      <alignment horizontal="center" vertical="center" wrapText="1" readingOrder="1"/>
    </xf>
    <xf numFmtId="0" fontId="3" fillId="2" borderId="13" xfId="0" applyFont="1" applyFill="1" applyBorder="1" applyAlignment="1">
      <alignment horizontal="center" vertical="center" wrapText="1" readingOrder="1"/>
    </xf>
    <xf numFmtId="43" fontId="3" fillId="2" borderId="13" xfId="1" applyFont="1" applyFill="1" applyBorder="1" applyAlignment="1">
      <alignment horizontal="center" vertical="center" wrapText="1" readingOrder="1"/>
    </xf>
    <xf numFmtId="43" fontId="3" fillId="2" borderId="14" xfId="1" applyFont="1" applyFill="1" applyBorder="1" applyAlignment="1">
      <alignment horizontal="center" vertical="center" wrapText="1" readingOrder="1"/>
    </xf>
    <xf numFmtId="49" fontId="2" fillId="0" borderId="18" xfId="0" applyNumberFormat="1" applyFont="1" applyBorder="1" applyAlignment="1">
      <alignment vertical="center"/>
    </xf>
    <xf numFmtId="43" fontId="27" fillId="3" borderId="18" xfId="1" applyFont="1" applyFill="1" applyBorder="1" applyAlignment="1">
      <alignment vertical="center"/>
    </xf>
    <xf numFmtId="49" fontId="2" fillId="0" borderId="4" xfId="0" applyNumberFormat="1" applyFont="1" applyBorder="1" applyAlignment="1">
      <alignment vertical="center"/>
    </xf>
    <xf numFmtId="43" fontId="27" fillId="3" borderId="4" xfId="1" applyFont="1" applyFill="1" applyBorder="1" applyAlignment="1">
      <alignment vertical="center"/>
    </xf>
    <xf numFmtId="49" fontId="2" fillId="0" borderId="4" xfId="0" quotePrefix="1" applyNumberFormat="1" applyFont="1" applyBorder="1" applyAlignment="1">
      <alignment vertical="center"/>
    </xf>
    <xf numFmtId="43" fontId="2" fillId="10" borderId="0" xfId="1" applyFont="1" applyFill="1"/>
    <xf numFmtId="0" fontId="2" fillId="7" borderId="10" xfId="0" applyFont="1" applyFill="1" applyBorder="1" applyAlignment="1">
      <alignment horizontal="center" vertical="center"/>
    </xf>
    <xf numFmtId="0" fontId="2" fillId="7" borderId="4" xfId="0" applyFont="1" applyFill="1" applyBorder="1" applyAlignment="1">
      <alignment horizontal="center" vertical="center"/>
    </xf>
    <xf numFmtId="0" fontId="2" fillId="7" borderId="4" xfId="0" applyFont="1" applyFill="1" applyBorder="1" applyAlignment="1">
      <alignment horizontal="left" vertical="center"/>
    </xf>
    <xf numFmtId="164" fontId="2" fillId="7" borderId="18" xfId="3" applyFont="1" applyFill="1" applyBorder="1" applyAlignment="1">
      <alignment horizontal="center" vertical="center"/>
    </xf>
    <xf numFmtId="164" fontId="2" fillId="7" borderId="11" xfId="3"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left" vertical="center"/>
    </xf>
    <xf numFmtId="0" fontId="2" fillId="7" borderId="8" xfId="0" applyFont="1" applyFill="1" applyBorder="1" applyAlignment="1">
      <alignment vertical="center"/>
    </xf>
    <xf numFmtId="165" fontId="2" fillId="7" borderId="9" xfId="3" applyNumberFormat="1" applyFont="1" applyFill="1" applyBorder="1" applyAlignment="1">
      <alignment vertical="center"/>
    </xf>
    <xf numFmtId="164" fontId="2" fillId="7" borderId="0" xfId="3" applyFont="1" applyFill="1" applyBorder="1" applyAlignment="1">
      <alignment horizontal="center" vertical="center"/>
    </xf>
    <xf numFmtId="165" fontId="2" fillId="7" borderId="11" xfId="3" applyNumberFormat="1" applyFont="1" applyFill="1" applyBorder="1" applyAlignment="1">
      <alignment vertical="center"/>
    </xf>
    <xf numFmtId="0" fontId="2" fillId="7" borderId="12" xfId="0" applyFont="1" applyFill="1" applyBorder="1" applyAlignment="1">
      <alignment horizontal="center" vertical="center"/>
    </xf>
    <xf numFmtId="0" fontId="2" fillId="7" borderId="13" xfId="0" applyFont="1" applyFill="1" applyBorder="1" applyAlignment="1">
      <alignment horizontal="left" vertical="center"/>
    </xf>
    <xf numFmtId="0" fontId="2" fillId="7" borderId="13" xfId="0" applyFont="1" applyFill="1" applyBorder="1" applyAlignment="1">
      <alignment vertical="center"/>
    </xf>
    <xf numFmtId="165" fontId="2" fillId="7" borderId="14" xfId="3" applyNumberFormat="1" applyFont="1" applyFill="1" applyBorder="1" applyAlignment="1">
      <alignment vertical="center"/>
    </xf>
    <xf numFmtId="0" fontId="2" fillId="6" borderId="7" xfId="0" applyFont="1" applyFill="1" applyBorder="1" applyAlignment="1">
      <alignment horizontal="center" vertical="center"/>
    </xf>
    <xf numFmtId="0" fontId="2" fillId="6" borderId="8" xfId="0" applyFont="1" applyFill="1" applyBorder="1" applyAlignment="1">
      <alignment horizontal="left" vertical="center"/>
    </xf>
    <xf numFmtId="0" fontId="2" fillId="6" borderId="8" xfId="0" applyFont="1" applyFill="1" applyBorder="1" applyAlignment="1">
      <alignment vertical="center"/>
    </xf>
    <xf numFmtId="165" fontId="2" fillId="6" borderId="9" xfId="3" applyNumberFormat="1" applyFont="1" applyFill="1" applyBorder="1" applyAlignment="1">
      <alignment vertical="center"/>
    </xf>
    <xf numFmtId="0" fontId="2" fillId="6" borderId="10" xfId="0" applyFont="1" applyFill="1" applyBorder="1" applyAlignment="1">
      <alignment horizontal="center" vertical="center"/>
    </xf>
    <xf numFmtId="0" fontId="2" fillId="6" borderId="4" xfId="0" applyFont="1" applyFill="1" applyBorder="1" applyAlignment="1">
      <alignment vertical="center"/>
    </xf>
    <xf numFmtId="165" fontId="2" fillId="6" borderId="11" xfId="3" applyNumberFormat="1" applyFont="1" applyFill="1" applyBorder="1" applyAlignment="1">
      <alignment vertical="center"/>
    </xf>
    <xf numFmtId="0" fontId="2" fillId="6" borderId="12" xfId="0" applyFont="1" applyFill="1" applyBorder="1" applyAlignment="1">
      <alignment horizontal="center" vertical="center"/>
    </xf>
    <xf numFmtId="0" fontId="2" fillId="6" borderId="13" xfId="0" applyFont="1" applyFill="1" applyBorder="1" applyAlignment="1">
      <alignment horizontal="left" vertical="center"/>
    </xf>
    <xf numFmtId="0" fontId="2" fillId="6" borderId="13" xfId="0" applyFont="1" applyFill="1" applyBorder="1" applyAlignment="1">
      <alignment vertical="center"/>
    </xf>
    <xf numFmtId="165" fontId="2" fillId="6" borderId="14" xfId="3" applyNumberFormat="1" applyFont="1" applyFill="1" applyBorder="1" applyAlignment="1">
      <alignment vertical="center"/>
    </xf>
    <xf numFmtId="0" fontId="2" fillId="6" borderId="10" xfId="0" applyFont="1" applyFill="1" applyBorder="1" applyAlignment="1">
      <alignment vertical="center"/>
    </xf>
    <xf numFmtId="0" fontId="2" fillId="6" borderId="4" xfId="0" applyFont="1" applyFill="1" applyBorder="1" applyAlignment="1">
      <alignment horizontal="center" vertical="center"/>
    </xf>
    <xf numFmtId="0" fontId="2" fillId="6" borderId="4" xfId="0" applyFont="1" applyFill="1" applyBorder="1" applyAlignment="1">
      <alignment horizontal="left" vertical="center"/>
    </xf>
    <xf numFmtId="164" fontId="2" fillId="6" borderId="18" xfId="3" applyFont="1" applyFill="1" applyBorder="1" applyAlignment="1">
      <alignment horizontal="center" vertical="center"/>
    </xf>
    <xf numFmtId="164" fontId="2" fillId="6" borderId="11" xfId="3" applyFont="1" applyFill="1" applyBorder="1" applyAlignment="1">
      <alignment horizontal="center" vertical="center"/>
    </xf>
    <xf numFmtId="164" fontId="2" fillId="6" borderId="0" xfId="3" applyFont="1" applyFill="1" applyBorder="1" applyAlignment="1">
      <alignment horizontal="center" vertical="center"/>
    </xf>
    <xf numFmtId="0" fontId="2" fillId="15" borderId="7" xfId="0" applyFont="1" applyFill="1" applyBorder="1" applyAlignment="1">
      <alignment horizontal="center" vertical="center"/>
    </xf>
    <xf numFmtId="0" fontId="2" fillId="15" borderId="8" xfId="0" applyFont="1" applyFill="1" applyBorder="1" applyAlignment="1">
      <alignment horizontal="left" vertical="center"/>
    </xf>
    <xf numFmtId="0" fontId="2" fillId="15" borderId="8" xfId="0" applyFont="1" applyFill="1" applyBorder="1" applyAlignment="1">
      <alignment vertical="center"/>
    </xf>
    <xf numFmtId="165" fontId="2" fillId="15" borderId="9" xfId="3" applyNumberFormat="1" applyFont="1" applyFill="1" applyBorder="1" applyAlignment="1">
      <alignment vertical="center"/>
    </xf>
    <xf numFmtId="0" fontId="2" fillId="15" borderId="10" xfId="0" applyFont="1" applyFill="1" applyBorder="1" applyAlignment="1">
      <alignment horizontal="center" vertical="center"/>
    </xf>
    <xf numFmtId="0" fontId="2" fillId="15" borderId="4" xfId="0" applyFont="1" applyFill="1" applyBorder="1" applyAlignment="1">
      <alignment vertical="center"/>
    </xf>
    <xf numFmtId="165" fontId="2" fillId="15" borderId="11" xfId="3" applyNumberFormat="1" applyFont="1" applyFill="1" applyBorder="1" applyAlignment="1">
      <alignment vertical="center"/>
    </xf>
    <xf numFmtId="0" fontId="2" fillId="15" borderId="12" xfId="0" applyFont="1" applyFill="1" applyBorder="1" applyAlignment="1">
      <alignment horizontal="center" vertical="center"/>
    </xf>
    <xf numFmtId="0" fontId="2" fillId="15" borderId="13" xfId="0" applyFont="1" applyFill="1" applyBorder="1" applyAlignment="1">
      <alignment horizontal="left" vertical="center"/>
    </xf>
    <xf numFmtId="0" fontId="2" fillId="15" borderId="13" xfId="0" applyFont="1" applyFill="1" applyBorder="1" applyAlignment="1">
      <alignment vertical="center"/>
    </xf>
    <xf numFmtId="165" fontId="2" fillId="15" borderId="14" xfId="3" applyNumberFormat="1" applyFont="1" applyFill="1" applyBorder="1" applyAlignment="1">
      <alignment vertical="center"/>
    </xf>
    <xf numFmtId="0" fontId="2" fillId="15" borderId="12" xfId="0" applyFont="1" applyFill="1" applyBorder="1" applyAlignment="1">
      <alignment vertical="center"/>
    </xf>
    <xf numFmtId="0" fontId="2" fillId="15" borderId="13" xfId="0" applyFont="1" applyFill="1" applyBorder="1" applyAlignment="1">
      <alignment horizontal="center" vertical="center"/>
    </xf>
    <xf numFmtId="164" fontId="2" fillId="15" borderId="31" xfId="3" applyFont="1" applyFill="1" applyBorder="1" applyAlignment="1">
      <alignment horizontal="center" vertical="center"/>
    </xf>
    <xf numFmtId="164" fontId="2" fillId="15" borderId="14" xfId="3" applyFont="1" applyFill="1" applyBorder="1" applyAlignment="1">
      <alignment horizontal="center" vertical="center"/>
    </xf>
    <xf numFmtId="0" fontId="2" fillId="15" borderId="0" xfId="0" applyFont="1" applyFill="1" applyAlignment="1">
      <alignment vertical="center"/>
    </xf>
    <xf numFmtId="164" fontId="2" fillId="15" borderId="0" xfId="3" applyFont="1" applyFill="1" applyBorder="1" applyAlignment="1">
      <alignment horizontal="center" vertical="center"/>
    </xf>
    <xf numFmtId="0" fontId="2" fillId="16" borderId="0" xfId="0" applyFont="1" applyFill="1" applyAlignment="1">
      <alignment vertical="center"/>
    </xf>
    <xf numFmtId="164" fontId="2" fillId="16" borderId="0" xfId="3" applyFont="1" applyFill="1" applyBorder="1" applyAlignment="1">
      <alignment horizontal="center" vertical="center"/>
    </xf>
    <xf numFmtId="0" fontId="2" fillId="16" borderId="7" xfId="0" applyFont="1" applyFill="1" applyBorder="1" applyAlignment="1">
      <alignment horizontal="center" vertical="center"/>
    </xf>
    <xf numFmtId="0" fontId="2" fillId="16" borderId="8" xfId="0" applyFont="1" applyFill="1" applyBorder="1" applyAlignment="1">
      <alignment vertical="center"/>
    </xf>
    <xf numFmtId="165" fontId="2" fillId="16" borderId="9" xfId="3" applyNumberFormat="1" applyFont="1" applyFill="1" applyBorder="1" applyAlignment="1">
      <alignment vertical="center"/>
    </xf>
    <xf numFmtId="0" fontId="2" fillId="17" borderId="0" xfId="0" applyFont="1" applyFill="1"/>
    <xf numFmtId="0" fontId="2" fillId="17" borderId="0" xfId="0" applyFont="1" applyFill="1" applyAlignment="1">
      <alignment vertical="center"/>
    </xf>
    <xf numFmtId="164" fontId="2" fillId="17" borderId="0" xfId="3" applyFont="1" applyFill="1" applyBorder="1" applyAlignment="1">
      <alignment horizontal="center" vertical="center"/>
    </xf>
    <xf numFmtId="0" fontId="2" fillId="17" borderId="7" xfId="0" applyFont="1" applyFill="1" applyBorder="1" applyAlignment="1">
      <alignment horizontal="center" vertical="center"/>
    </xf>
    <xf numFmtId="0" fontId="2" fillId="17" borderId="8" xfId="0" applyFont="1" applyFill="1" applyBorder="1" applyAlignment="1">
      <alignment vertical="center"/>
    </xf>
    <xf numFmtId="165" fontId="2" fillId="17" borderId="9" xfId="3" applyNumberFormat="1" applyFont="1" applyFill="1" applyBorder="1" applyAlignment="1">
      <alignment vertical="center"/>
    </xf>
    <xf numFmtId="0" fontId="2" fillId="17" borderId="10" xfId="0" applyFont="1" applyFill="1" applyBorder="1" applyAlignment="1">
      <alignment horizontal="center" vertical="center"/>
    </xf>
    <xf numFmtId="0" fontId="2" fillId="17" borderId="4" xfId="0" applyFont="1" applyFill="1" applyBorder="1" applyAlignment="1">
      <alignment vertical="center"/>
    </xf>
    <xf numFmtId="165" fontId="2" fillId="17" borderId="11" xfId="3" applyNumberFormat="1" applyFont="1" applyFill="1" applyBorder="1" applyAlignment="1">
      <alignment vertical="center"/>
    </xf>
    <xf numFmtId="0" fontId="2" fillId="13" borderId="7" xfId="0" applyFont="1" applyFill="1" applyBorder="1" applyAlignment="1">
      <alignment horizontal="center" vertical="center"/>
    </xf>
    <xf numFmtId="0" fontId="2" fillId="13" borderId="8" xfId="0" applyFont="1" applyFill="1" applyBorder="1" applyAlignment="1">
      <alignment vertical="center"/>
    </xf>
    <xf numFmtId="165" fontId="2" fillId="13" borderId="9" xfId="3" applyNumberFormat="1" applyFont="1" applyFill="1" applyBorder="1" applyAlignment="1">
      <alignment vertical="center"/>
    </xf>
    <xf numFmtId="0" fontId="2" fillId="13" borderId="10" xfId="0" applyFont="1" applyFill="1" applyBorder="1" applyAlignment="1">
      <alignment horizontal="center" vertical="center"/>
    </xf>
    <xf numFmtId="0" fontId="2" fillId="13" borderId="4" xfId="0" applyFont="1" applyFill="1" applyBorder="1" applyAlignment="1">
      <alignment horizontal="left" vertical="center"/>
    </xf>
    <xf numFmtId="165" fontId="2" fillId="13" borderId="11" xfId="3" applyNumberFormat="1" applyFont="1" applyFill="1" applyBorder="1" applyAlignment="1">
      <alignment vertical="center"/>
    </xf>
    <xf numFmtId="0" fontId="2" fillId="13" borderId="4" xfId="0" applyFont="1" applyFill="1" applyBorder="1" applyAlignment="1">
      <alignment vertical="center"/>
    </xf>
    <xf numFmtId="10" fontId="2" fillId="6" borderId="0" xfId="0" applyNumberFormat="1" applyFont="1" applyFill="1" applyAlignment="1">
      <alignment vertical="center"/>
    </xf>
    <xf numFmtId="9" fontId="2" fillId="6" borderId="0" xfId="0" applyNumberFormat="1" applyFont="1" applyFill="1" applyAlignment="1">
      <alignment vertical="center"/>
    </xf>
    <xf numFmtId="0" fontId="28" fillId="0" borderId="0" xfId="0" applyFont="1"/>
    <xf numFmtId="0" fontId="23" fillId="8" borderId="6" xfId="0" applyFont="1" applyFill="1" applyBorder="1" applyAlignment="1">
      <alignment horizontal="center" vertical="center" wrapText="1"/>
    </xf>
    <xf numFmtId="0" fontId="23" fillId="11" borderId="6" xfId="0" applyFont="1" applyFill="1" applyBorder="1" applyAlignment="1">
      <alignment horizontal="center" vertical="center" wrapText="1"/>
    </xf>
    <xf numFmtId="0" fontId="23" fillId="18" borderId="6" xfId="0" applyFont="1" applyFill="1" applyBorder="1" applyAlignment="1">
      <alignment horizontal="center" vertical="center" wrapText="1"/>
    </xf>
    <xf numFmtId="0" fontId="2" fillId="0" borderId="0" xfId="0" applyFont="1" applyAlignment="1">
      <alignment horizontal="right" vertical="center"/>
    </xf>
    <xf numFmtId="0" fontId="2" fillId="19" borderId="0" xfId="0" applyFont="1" applyFill="1" applyAlignment="1">
      <alignment vertical="center"/>
    </xf>
    <xf numFmtId="0" fontId="2" fillId="16" borderId="0" xfId="0" applyFont="1" applyFill="1" applyAlignment="1">
      <alignment horizontal="center" vertical="center"/>
    </xf>
    <xf numFmtId="0" fontId="2" fillId="16" borderId="4" xfId="0" applyFont="1" applyFill="1" applyBorder="1" applyAlignment="1">
      <alignment horizontal="center" vertical="center"/>
    </xf>
    <xf numFmtId="0" fontId="2" fillId="16" borderId="4" xfId="0" applyFont="1" applyFill="1" applyBorder="1"/>
    <xf numFmtId="167" fontId="2" fillId="16" borderId="4" xfId="0" applyNumberFormat="1" applyFont="1" applyFill="1" applyBorder="1"/>
    <xf numFmtId="43" fontId="2" fillId="16" borderId="4" xfId="1" applyFont="1" applyFill="1" applyBorder="1"/>
    <xf numFmtId="0" fontId="2" fillId="16" borderId="0" xfId="0" applyFont="1" applyFill="1"/>
    <xf numFmtId="166" fontId="2" fillId="16" borderId="4" xfId="0" applyNumberFormat="1" applyFont="1" applyFill="1" applyBorder="1" applyAlignment="1">
      <alignment horizontal="center" vertical="center"/>
    </xf>
    <xf numFmtId="49" fontId="2" fillId="16" borderId="4" xfId="0" applyNumberFormat="1" applyFont="1" applyFill="1" applyBorder="1" applyAlignment="1">
      <alignment vertical="center"/>
    </xf>
    <xf numFmtId="167" fontId="2" fillId="16" borderId="4" xfId="0" applyNumberFormat="1" applyFont="1" applyFill="1" applyBorder="1" applyAlignment="1">
      <alignment horizontal="right" vertical="center"/>
    </xf>
    <xf numFmtId="14" fontId="2" fillId="16" borderId="4" xfId="0" applyNumberFormat="1" applyFont="1" applyFill="1" applyBorder="1" applyAlignment="1">
      <alignment horizontal="center" vertical="center"/>
    </xf>
    <xf numFmtId="49" fontId="2" fillId="16" borderId="4" xfId="0" applyNumberFormat="1" applyFont="1" applyFill="1" applyBorder="1" applyAlignment="1">
      <alignment horizontal="left" vertical="center"/>
    </xf>
    <xf numFmtId="43" fontId="2" fillId="16" borderId="0" xfId="0" applyNumberFormat="1" applyFont="1" applyFill="1"/>
    <xf numFmtId="165" fontId="2" fillId="16" borderId="0" xfId="3" applyNumberFormat="1" applyFont="1" applyFill="1" applyBorder="1" applyAlignment="1">
      <alignment vertical="center"/>
    </xf>
    <xf numFmtId="166" fontId="2" fillId="15" borderId="4" xfId="0" applyNumberFormat="1" applyFont="1" applyFill="1" applyBorder="1" applyAlignment="1">
      <alignment horizontal="center" vertical="center"/>
    </xf>
    <xf numFmtId="49" fontId="2" fillId="15" borderId="4" xfId="0" applyNumberFormat="1" applyFont="1" applyFill="1" applyBorder="1" applyAlignment="1">
      <alignment vertical="center"/>
    </xf>
    <xf numFmtId="167" fontId="2" fillId="15" borderId="4" xfId="0" applyNumberFormat="1" applyFont="1" applyFill="1" applyBorder="1" applyAlignment="1">
      <alignment horizontal="right" vertical="center"/>
    </xf>
    <xf numFmtId="14" fontId="2" fillId="15" borderId="4" xfId="0" applyNumberFormat="1" applyFont="1" applyFill="1" applyBorder="1" applyAlignment="1">
      <alignment horizontal="center" vertical="center"/>
    </xf>
    <xf numFmtId="49" fontId="2" fillId="15" borderId="4" xfId="0" applyNumberFormat="1" applyFont="1" applyFill="1" applyBorder="1" applyAlignment="1">
      <alignment horizontal="left" vertical="center"/>
    </xf>
    <xf numFmtId="0" fontId="2" fillId="15" borderId="4" xfId="0" applyFont="1" applyFill="1" applyBorder="1"/>
    <xf numFmtId="0" fontId="2" fillId="15" borderId="0" xfId="0" applyFont="1" applyFill="1"/>
    <xf numFmtId="167" fontId="2" fillId="15" borderId="4" xfId="0" applyNumberFormat="1" applyFont="1" applyFill="1" applyBorder="1"/>
    <xf numFmtId="43" fontId="2" fillId="15" borderId="4" xfId="1" applyFont="1" applyFill="1" applyBorder="1"/>
    <xf numFmtId="43" fontId="4" fillId="0" borderId="3" xfId="1" applyFont="1" applyBorder="1" applyAlignment="1">
      <alignment horizontal="center" vertical="center"/>
    </xf>
    <xf numFmtId="0" fontId="13" fillId="15" borderId="0" xfId="0" applyFont="1" applyFill="1" applyAlignment="1">
      <alignment vertical="center"/>
    </xf>
    <xf numFmtId="0" fontId="4" fillId="0" borderId="0" xfId="0" applyFont="1" applyAlignment="1">
      <alignment horizontal="center" vertical="center"/>
    </xf>
    <xf numFmtId="43" fontId="2" fillId="3" borderId="0" xfId="0" applyNumberFormat="1" applyFont="1" applyFill="1"/>
    <xf numFmtId="167" fontId="2" fillId="3" borderId="0" xfId="0" applyNumberFormat="1" applyFont="1" applyFill="1"/>
    <xf numFmtId="0" fontId="2" fillId="0" borderId="4" xfId="0" applyFont="1" applyBorder="1" applyAlignment="1">
      <alignment horizontal="left" vertical="center" wrapText="1"/>
    </xf>
    <xf numFmtId="0" fontId="3" fillId="8" borderId="19" xfId="0" applyFont="1" applyFill="1" applyBorder="1" applyAlignment="1">
      <alignment horizontal="center" vertical="center"/>
    </xf>
    <xf numFmtId="0" fontId="3" fillId="8" borderId="20"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22" xfId="0" applyFont="1" applyFill="1" applyBorder="1" applyAlignment="1">
      <alignment horizontal="center" vertical="center"/>
    </xf>
    <xf numFmtId="0" fontId="14" fillId="7" borderId="4" xfId="0" applyFont="1" applyFill="1" applyBorder="1" applyAlignment="1">
      <alignment horizontal="left" vertical="center" wrapText="1"/>
    </xf>
    <xf numFmtId="0" fontId="2" fillId="0" borderId="4" xfId="0" applyFont="1" applyBorder="1" applyAlignment="1">
      <alignment horizontal="center" vertical="center"/>
    </xf>
    <xf numFmtId="0" fontId="2" fillId="6" borderId="4" xfId="0" applyFont="1" applyFill="1" applyBorder="1" applyAlignment="1">
      <alignment horizontal="center" vertical="center"/>
    </xf>
    <xf numFmtId="0" fontId="2" fillId="16" borderId="4" xfId="0" applyFont="1" applyFill="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18" xfId="0" applyFont="1" applyBorder="1" applyAlignment="1">
      <alignment horizontal="center" vertical="center"/>
    </xf>
    <xf numFmtId="0" fontId="3" fillId="2" borderId="19" xfId="0" applyFont="1" applyFill="1" applyBorder="1" applyAlignment="1">
      <alignment horizontal="center" vertical="center" wrapText="1"/>
    </xf>
    <xf numFmtId="0" fontId="24" fillId="2" borderId="20" xfId="0" applyFont="1" applyFill="1" applyBorder="1" applyAlignment="1">
      <alignment horizontal="center" vertical="center" wrapText="1"/>
    </xf>
    <xf numFmtId="0" fontId="24" fillId="2" borderId="21" xfId="0"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23"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43" fontId="3" fillId="2" borderId="20" xfId="1" applyFont="1" applyFill="1" applyBorder="1" applyAlignment="1">
      <alignment horizontal="center" vertical="center" wrapText="1"/>
    </xf>
    <xf numFmtId="43" fontId="24" fillId="2" borderId="21" xfId="1" applyFont="1" applyFill="1" applyBorder="1" applyAlignment="1">
      <alignment horizontal="center" vertical="center" wrapText="1"/>
    </xf>
    <xf numFmtId="43" fontId="3" fillId="2" borderId="19" xfId="1" applyFont="1" applyFill="1" applyBorder="1" applyAlignment="1">
      <alignment horizontal="center" vertical="center" wrapText="1"/>
    </xf>
    <xf numFmtId="43" fontId="24" fillId="2" borderId="20" xfId="1" applyFont="1" applyFill="1" applyBorder="1" applyAlignment="1">
      <alignment horizontal="center" vertical="center" wrapText="1"/>
    </xf>
    <xf numFmtId="43" fontId="3" fillId="2" borderId="8" xfId="1" applyFont="1" applyFill="1" applyBorder="1" applyAlignment="1">
      <alignment horizontal="center" vertical="center" wrapText="1" readingOrder="1"/>
    </xf>
    <xf numFmtId="43" fontId="3" fillId="2" borderId="9" xfId="1" applyFont="1" applyFill="1" applyBorder="1" applyAlignment="1">
      <alignment horizontal="center" vertical="center" wrapText="1" readingOrder="1"/>
    </xf>
    <xf numFmtId="0" fontId="2" fillId="3" borderId="4" xfId="4" applyFont="1" applyFill="1" applyBorder="1" applyAlignment="1">
      <alignment horizontal="left" vertical="center"/>
    </xf>
    <xf numFmtId="0" fontId="2" fillId="3" borderId="4" xfId="4" quotePrefix="1" applyFont="1" applyFill="1" applyBorder="1" applyAlignment="1">
      <alignment horizontal="left" vertical="center"/>
    </xf>
    <xf numFmtId="14" fontId="2" fillId="3" borderId="4" xfId="0" applyNumberFormat="1" applyFont="1" applyFill="1" applyBorder="1" applyAlignment="1">
      <alignment vertical="center"/>
    </xf>
    <xf numFmtId="14" fontId="2" fillId="3" borderId="4" xfId="0" applyNumberFormat="1" applyFont="1" applyFill="1" applyBorder="1" applyAlignment="1">
      <alignment horizontal="center"/>
    </xf>
    <xf numFmtId="43" fontId="2" fillId="3" borderId="4" xfId="0" applyNumberFormat="1" applyFont="1" applyFill="1" applyBorder="1" applyAlignment="1">
      <alignment horizontal="center"/>
    </xf>
    <xf numFmtId="0" fontId="2" fillId="3" borderId="0" xfId="0" applyFont="1" applyFill="1" applyAlignment="1">
      <alignment horizontal="center"/>
    </xf>
    <xf numFmtId="0" fontId="2" fillId="3" borderId="4" xfId="0" applyFont="1" applyFill="1" applyBorder="1" applyAlignment="1">
      <alignment horizontal="left" vertical="center"/>
    </xf>
    <xf numFmtId="0" fontId="2" fillId="8" borderId="0" xfId="0" applyFont="1" applyFill="1" applyAlignment="1">
      <alignment horizontal="center"/>
    </xf>
    <xf numFmtId="0" fontId="2" fillId="8" borderId="4" xfId="0" applyFont="1" applyFill="1" applyBorder="1" applyAlignment="1">
      <alignment horizontal="center"/>
    </xf>
    <xf numFmtId="43" fontId="2" fillId="17" borderId="4" xfId="1" applyFont="1" applyFill="1" applyBorder="1" applyAlignment="1">
      <alignment horizontal="center"/>
    </xf>
    <xf numFmtId="43" fontId="2" fillId="17" borderId="4" xfId="1" applyFont="1" applyFill="1" applyBorder="1"/>
  </cellXfs>
  <cellStyles count="8">
    <cellStyle name="Millares" xfId="1" builtinId="3"/>
    <cellStyle name="Millares 2" xfId="3" xr:uid="{885D6B6F-7424-4998-B706-2CC739A583B2}"/>
    <cellStyle name="Millares 46" xfId="5" xr:uid="{36F26536-24A1-44D4-BBAC-AA9047FB60F7}"/>
    <cellStyle name="Normal" xfId="0" builtinId="0"/>
    <cellStyle name="Normal 1131" xfId="6" xr:uid="{AF95CE47-C197-499F-B3A9-6E4DA8D73528}"/>
    <cellStyle name="Normal 1628" xfId="4" xr:uid="{815B0FF1-E596-45DA-A8F3-E802C39FDE1D}"/>
    <cellStyle name="Normal 1638" xfId="7" xr:uid="{FF173AC2-0FAC-4D57-A5BA-CA8184D15518}"/>
    <cellStyle name="Porcentaje" xfId="2" builtinId="5"/>
  </cellStyles>
  <dxfs count="0"/>
  <tableStyles count="0" defaultTableStyle="TableStyleMedium2" defaultPivotStyle="PivotStyleLight16"/>
  <colors>
    <mruColors>
      <color rgb="FFCCCCFF"/>
      <color rgb="FFCCFF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368300</xdr:colOff>
      <xdr:row>3</xdr:row>
      <xdr:rowOff>82550</xdr:rowOff>
    </xdr:from>
    <xdr:to>
      <xdr:col>1</xdr:col>
      <xdr:colOff>1466850</xdr:colOff>
      <xdr:row>8</xdr:row>
      <xdr:rowOff>114300</xdr:rowOff>
    </xdr:to>
    <xdr:sp macro="" textlink="">
      <xdr:nvSpPr>
        <xdr:cNvPr id="2" name="Flecha: a la derecha 1">
          <a:extLst>
            <a:ext uri="{FF2B5EF4-FFF2-40B4-BE49-F238E27FC236}">
              <a16:creationId xmlns:a16="http://schemas.microsoft.com/office/drawing/2014/main" id="{A0CB3C4A-CDA4-45F2-A6BE-73CC9DD11551}"/>
            </a:ext>
          </a:extLst>
        </xdr:cNvPr>
        <xdr:cNvSpPr/>
      </xdr:nvSpPr>
      <xdr:spPr>
        <a:xfrm>
          <a:off x="663575" y="539750"/>
          <a:ext cx="1098550" cy="793750"/>
        </a:xfrm>
        <a:prstGeom prst="rightArrow">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1</a:t>
          </a:r>
        </a:p>
      </xdr:txBody>
    </xdr:sp>
    <xdr:clientData/>
  </xdr:twoCellAnchor>
  <xdr:twoCellAnchor>
    <xdr:from>
      <xdr:col>1</xdr:col>
      <xdr:colOff>457200</xdr:colOff>
      <xdr:row>10</xdr:row>
      <xdr:rowOff>85725</xdr:rowOff>
    </xdr:from>
    <xdr:to>
      <xdr:col>1</xdr:col>
      <xdr:colOff>1549400</xdr:colOff>
      <xdr:row>15</xdr:row>
      <xdr:rowOff>92075</xdr:rowOff>
    </xdr:to>
    <xdr:sp macro="" textlink="">
      <xdr:nvSpPr>
        <xdr:cNvPr id="4" name="Flecha: a la derecha 3">
          <a:extLst>
            <a:ext uri="{FF2B5EF4-FFF2-40B4-BE49-F238E27FC236}">
              <a16:creationId xmlns:a16="http://schemas.microsoft.com/office/drawing/2014/main" id="{5E99F749-01A1-4396-8FB2-EB41514CFA20}"/>
            </a:ext>
          </a:extLst>
        </xdr:cNvPr>
        <xdr:cNvSpPr/>
      </xdr:nvSpPr>
      <xdr:spPr>
        <a:xfrm>
          <a:off x="752475" y="1609725"/>
          <a:ext cx="1092200" cy="787400"/>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2</a:t>
          </a:r>
        </a:p>
      </xdr:txBody>
    </xdr:sp>
    <xdr:clientData/>
  </xdr:twoCellAnchor>
  <xdr:twoCellAnchor>
    <xdr:from>
      <xdr:col>1</xdr:col>
      <xdr:colOff>409575</xdr:colOff>
      <xdr:row>18</xdr:row>
      <xdr:rowOff>6350</xdr:rowOff>
    </xdr:from>
    <xdr:to>
      <xdr:col>1</xdr:col>
      <xdr:colOff>1501775</xdr:colOff>
      <xdr:row>23</xdr:row>
      <xdr:rowOff>28575</xdr:rowOff>
    </xdr:to>
    <xdr:sp macro="" textlink="">
      <xdr:nvSpPr>
        <xdr:cNvPr id="5" name="Flecha: a la derecha 4">
          <a:extLst>
            <a:ext uri="{FF2B5EF4-FFF2-40B4-BE49-F238E27FC236}">
              <a16:creationId xmlns:a16="http://schemas.microsoft.com/office/drawing/2014/main" id="{E325050B-C4DB-401D-A998-862A68E48863}"/>
            </a:ext>
          </a:extLst>
        </xdr:cNvPr>
        <xdr:cNvSpPr/>
      </xdr:nvSpPr>
      <xdr:spPr>
        <a:xfrm>
          <a:off x="704850" y="2768600"/>
          <a:ext cx="1092200" cy="793750"/>
        </a:xfrm>
        <a:prstGeom prst="rightArrow">
          <a:avLst/>
        </a:prstGeom>
        <a:solidFill>
          <a:srgbClr val="CC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3</a:t>
          </a:r>
        </a:p>
      </xdr:txBody>
    </xdr:sp>
    <xdr:clientData/>
  </xdr:twoCellAnchor>
  <xdr:twoCellAnchor>
    <xdr:from>
      <xdr:col>15</xdr:col>
      <xdr:colOff>6350</xdr:colOff>
      <xdr:row>3</xdr:row>
      <xdr:rowOff>104775</xdr:rowOff>
    </xdr:from>
    <xdr:to>
      <xdr:col>15</xdr:col>
      <xdr:colOff>1104900</xdr:colOff>
      <xdr:row>8</xdr:row>
      <xdr:rowOff>130175</xdr:rowOff>
    </xdr:to>
    <xdr:sp macro="" textlink="">
      <xdr:nvSpPr>
        <xdr:cNvPr id="6" name="Flecha: a la derecha 5">
          <a:extLst>
            <a:ext uri="{FF2B5EF4-FFF2-40B4-BE49-F238E27FC236}">
              <a16:creationId xmlns:a16="http://schemas.microsoft.com/office/drawing/2014/main" id="{BAF19013-FC4E-4BCB-9106-18CA35961BEE}"/>
            </a:ext>
          </a:extLst>
        </xdr:cNvPr>
        <xdr:cNvSpPr/>
      </xdr:nvSpPr>
      <xdr:spPr>
        <a:xfrm>
          <a:off x="7712075" y="561975"/>
          <a:ext cx="1098550" cy="787400"/>
        </a:xfrm>
        <a:prstGeom prst="rightArrow">
          <a:avLst/>
        </a:prstGeom>
        <a:solidFill>
          <a:srgbClr val="CC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100" b="1">
              <a:solidFill>
                <a:sysClr val="windowText" lastClr="000000"/>
              </a:solidFill>
            </a:rPr>
            <a:t>Paso 4</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372936</xdr:colOff>
      <xdr:row>1</xdr:row>
      <xdr:rowOff>9771</xdr:rowOff>
    </xdr:from>
    <xdr:to>
      <xdr:col>10</xdr:col>
      <xdr:colOff>554342</xdr:colOff>
      <xdr:row>19</xdr:row>
      <xdr:rowOff>35366</xdr:rowOff>
    </xdr:to>
    <xdr:pic>
      <xdr:nvPicPr>
        <xdr:cNvPr id="2" name="Imagen 1">
          <a:extLst>
            <a:ext uri="{FF2B5EF4-FFF2-40B4-BE49-F238E27FC236}">
              <a16:creationId xmlns:a16="http://schemas.microsoft.com/office/drawing/2014/main" id="{A1D6ADE4-6999-40CF-9F8C-6B6D8AF7E3B1}"/>
            </a:ext>
          </a:extLst>
        </xdr:cNvPr>
        <xdr:cNvPicPr>
          <a:picLocks noChangeAspect="1"/>
        </xdr:cNvPicPr>
      </xdr:nvPicPr>
      <xdr:blipFill>
        <a:blip xmlns:r="http://schemas.openxmlformats.org/officeDocument/2006/relationships" r:embed="rId1"/>
        <a:stretch>
          <a:fillRect/>
        </a:stretch>
      </xdr:blipFill>
      <xdr:spPr>
        <a:xfrm>
          <a:off x="4637205" y="161194"/>
          <a:ext cx="3385714" cy="27512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42333</xdr:colOff>
      <xdr:row>9</xdr:row>
      <xdr:rowOff>47626</xdr:rowOff>
    </xdr:from>
    <xdr:to>
      <xdr:col>2</xdr:col>
      <xdr:colOff>317499</xdr:colOff>
      <xdr:row>17</xdr:row>
      <xdr:rowOff>116416</xdr:rowOff>
    </xdr:to>
    <xdr:sp macro="" textlink="">
      <xdr:nvSpPr>
        <xdr:cNvPr id="2" name="Rectángulo: esquinas redondeadas 1">
          <a:extLst>
            <a:ext uri="{FF2B5EF4-FFF2-40B4-BE49-F238E27FC236}">
              <a16:creationId xmlns:a16="http://schemas.microsoft.com/office/drawing/2014/main" id="{12CD5B1D-37C5-474D-B87B-113AF229F020}"/>
            </a:ext>
          </a:extLst>
        </xdr:cNvPr>
        <xdr:cNvSpPr/>
      </xdr:nvSpPr>
      <xdr:spPr>
        <a:xfrm>
          <a:off x="804333" y="1428751"/>
          <a:ext cx="1037166" cy="129645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a:t>Materia Prima </a:t>
          </a:r>
        </a:p>
        <a:p>
          <a:pPr algn="l"/>
          <a:r>
            <a:rPr lang="es-PE" sz="1100"/>
            <a:t>Envases</a:t>
          </a:r>
          <a:r>
            <a:rPr lang="es-PE" sz="1100" baseline="0"/>
            <a:t> y embalajes</a:t>
          </a:r>
          <a:endParaRPr lang="es-PE" sz="1100"/>
        </a:p>
      </xdr:txBody>
    </xdr:sp>
    <xdr:clientData/>
  </xdr:twoCellAnchor>
  <xdr:twoCellAnchor>
    <xdr:from>
      <xdr:col>0</xdr:col>
      <xdr:colOff>523874</xdr:colOff>
      <xdr:row>0</xdr:row>
      <xdr:rowOff>116417</xdr:rowOff>
    </xdr:from>
    <xdr:to>
      <xdr:col>2</xdr:col>
      <xdr:colOff>597957</xdr:colOff>
      <xdr:row>7</xdr:row>
      <xdr:rowOff>127001</xdr:rowOff>
    </xdr:to>
    <xdr:sp macro="" textlink="">
      <xdr:nvSpPr>
        <xdr:cNvPr id="3" name="Flecha: hacia abajo 2">
          <a:extLst>
            <a:ext uri="{FF2B5EF4-FFF2-40B4-BE49-F238E27FC236}">
              <a16:creationId xmlns:a16="http://schemas.microsoft.com/office/drawing/2014/main" id="{CE6404F0-B1B3-4460-84C9-484944ADC4D7}"/>
            </a:ext>
          </a:extLst>
        </xdr:cNvPr>
        <xdr:cNvSpPr/>
      </xdr:nvSpPr>
      <xdr:spPr>
        <a:xfrm>
          <a:off x="523874" y="116417"/>
          <a:ext cx="1598083" cy="1084792"/>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a:t>Materiales</a:t>
          </a:r>
          <a:r>
            <a:rPr lang="es-PE" sz="1100" baseline="0"/>
            <a:t> Directos</a:t>
          </a:r>
          <a:endParaRPr lang="es-P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31750</xdr:colOff>
      <xdr:row>0</xdr:row>
      <xdr:rowOff>99219</xdr:rowOff>
    </xdr:from>
    <xdr:to>
      <xdr:col>6</xdr:col>
      <xdr:colOff>412750</xdr:colOff>
      <xdr:row>5</xdr:row>
      <xdr:rowOff>9072</xdr:rowOff>
    </xdr:to>
    <xdr:sp macro="" textlink="">
      <xdr:nvSpPr>
        <xdr:cNvPr id="2" name="Rectángulo: esquinas redondeadas 1">
          <a:extLst>
            <a:ext uri="{FF2B5EF4-FFF2-40B4-BE49-F238E27FC236}">
              <a16:creationId xmlns:a16="http://schemas.microsoft.com/office/drawing/2014/main" id="{535C724A-D105-4D72-BADA-A4C3835D317C}"/>
            </a:ext>
          </a:extLst>
        </xdr:cNvPr>
        <xdr:cNvSpPr/>
      </xdr:nvSpPr>
      <xdr:spPr>
        <a:xfrm>
          <a:off x="285750" y="99219"/>
          <a:ext cx="6059714" cy="68092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600" b="1" i="0" u="none" strike="noStrike" baseline="0">
              <a:solidFill>
                <a:schemeClr val="lt1"/>
              </a:solidFill>
              <a:latin typeface="+mn-lt"/>
              <a:ea typeface="+mn-ea"/>
              <a:cs typeface="+mn-cs"/>
            </a:rPr>
            <a:t>Precio de Venta = C. Fijos + C. Variables + Gastos + Ganancia esperada + IGV </a:t>
          </a:r>
          <a:endParaRPr lang="es-PE" sz="1600" b="1" i="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211666</xdr:colOff>
      <xdr:row>20</xdr:row>
      <xdr:rowOff>132291</xdr:rowOff>
    </xdr:from>
    <xdr:to>
      <xdr:col>12</xdr:col>
      <xdr:colOff>269875</xdr:colOff>
      <xdr:row>25</xdr:row>
      <xdr:rowOff>5291</xdr:rowOff>
    </xdr:to>
    <xdr:sp macro="" textlink="">
      <xdr:nvSpPr>
        <xdr:cNvPr id="4" name="Rectángulo: esquinas redondeadas 3">
          <a:extLst>
            <a:ext uri="{FF2B5EF4-FFF2-40B4-BE49-F238E27FC236}">
              <a16:creationId xmlns:a16="http://schemas.microsoft.com/office/drawing/2014/main" id="{231E20E1-5707-4C2A-9045-BFF2A2997D5A}"/>
            </a:ext>
          </a:extLst>
        </xdr:cNvPr>
        <xdr:cNvSpPr/>
      </xdr:nvSpPr>
      <xdr:spPr>
        <a:xfrm>
          <a:off x="5995458" y="5450416"/>
          <a:ext cx="560917" cy="64029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PE" sz="1800" b="1"/>
            <a:t>9</a:t>
          </a:r>
        </a:p>
      </xdr:txBody>
    </xdr:sp>
    <xdr:clientData/>
  </xdr:twoCellAnchor>
  <xdr:twoCellAnchor>
    <xdr:from>
      <xdr:col>13</xdr:col>
      <xdr:colOff>179917</xdr:colOff>
      <xdr:row>20</xdr:row>
      <xdr:rowOff>111124</xdr:rowOff>
    </xdr:from>
    <xdr:to>
      <xdr:col>14</xdr:col>
      <xdr:colOff>338667</xdr:colOff>
      <xdr:row>24</xdr:row>
      <xdr:rowOff>121708</xdr:rowOff>
    </xdr:to>
    <xdr:sp macro="" textlink="">
      <xdr:nvSpPr>
        <xdr:cNvPr id="5" name="Rectángulo: esquinas redondeadas 4">
          <a:extLst>
            <a:ext uri="{FF2B5EF4-FFF2-40B4-BE49-F238E27FC236}">
              <a16:creationId xmlns:a16="http://schemas.microsoft.com/office/drawing/2014/main" id="{15134EE2-FDE6-4786-AEF1-BC9D5A428EA0}"/>
            </a:ext>
          </a:extLst>
        </xdr:cNvPr>
        <xdr:cNvSpPr/>
      </xdr:nvSpPr>
      <xdr:spPr>
        <a:xfrm>
          <a:off x="7127875" y="5429249"/>
          <a:ext cx="571500" cy="62441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800" b="1"/>
            <a:t>6</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688730</xdr:colOff>
      <xdr:row>3</xdr:row>
      <xdr:rowOff>43961</xdr:rowOff>
    </xdr:from>
    <xdr:to>
      <xdr:col>8</xdr:col>
      <xdr:colOff>439615</xdr:colOff>
      <xdr:row>4</xdr:row>
      <xdr:rowOff>29307</xdr:rowOff>
    </xdr:to>
    <xdr:sp macro="" textlink="">
      <xdr:nvSpPr>
        <xdr:cNvPr id="2" name="Flecha: curvada hacia arriba 1">
          <a:extLst>
            <a:ext uri="{FF2B5EF4-FFF2-40B4-BE49-F238E27FC236}">
              <a16:creationId xmlns:a16="http://schemas.microsoft.com/office/drawing/2014/main" id="{C93761C7-078B-4B19-B8E6-9A5CC75D6B00}"/>
            </a:ext>
          </a:extLst>
        </xdr:cNvPr>
        <xdr:cNvSpPr/>
      </xdr:nvSpPr>
      <xdr:spPr>
        <a:xfrm>
          <a:off x="4860192" y="517769"/>
          <a:ext cx="1274885" cy="136769"/>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solidFill>
              <a:schemeClr val="tx1"/>
            </a:solidFill>
          </a:endParaRPr>
        </a:p>
      </xdr:txBody>
    </xdr:sp>
    <xdr:clientData/>
  </xdr:twoCellAnchor>
  <xdr:twoCellAnchor>
    <xdr:from>
      <xdr:col>6</xdr:col>
      <xdr:colOff>688730</xdr:colOff>
      <xdr:row>7</xdr:row>
      <xdr:rowOff>43961</xdr:rowOff>
    </xdr:from>
    <xdr:to>
      <xdr:col>8</xdr:col>
      <xdr:colOff>439615</xdr:colOff>
      <xdr:row>8</xdr:row>
      <xdr:rowOff>29307</xdr:rowOff>
    </xdr:to>
    <xdr:sp macro="" textlink="">
      <xdr:nvSpPr>
        <xdr:cNvPr id="3" name="Flecha: curvada hacia arriba 2">
          <a:extLst>
            <a:ext uri="{FF2B5EF4-FFF2-40B4-BE49-F238E27FC236}">
              <a16:creationId xmlns:a16="http://schemas.microsoft.com/office/drawing/2014/main" id="{203F05E9-4185-475D-BA30-0BEED5E80B32}"/>
            </a:ext>
          </a:extLst>
        </xdr:cNvPr>
        <xdr:cNvSpPr/>
      </xdr:nvSpPr>
      <xdr:spPr>
        <a:xfrm>
          <a:off x="5837115" y="517769"/>
          <a:ext cx="1274885" cy="136769"/>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21166</xdr:colOff>
      <xdr:row>16</xdr:row>
      <xdr:rowOff>127001</xdr:rowOff>
    </xdr:from>
    <xdr:to>
      <xdr:col>0</xdr:col>
      <xdr:colOff>1111250</xdr:colOff>
      <xdr:row>19</xdr:row>
      <xdr:rowOff>111126</xdr:rowOff>
    </xdr:to>
    <xdr:sp macro="" textlink="">
      <xdr:nvSpPr>
        <xdr:cNvPr id="2" name="Flecha: a la derecha 1">
          <a:extLst>
            <a:ext uri="{FF2B5EF4-FFF2-40B4-BE49-F238E27FC236}">
              <a16:creationId xmlns:a16="http://schemas.microsoft.com/office/drawing/2014/main" id="{C060373C-9B76-4CEE-9DA0-A8D237FB4007}"/>
            </a:ext>
          </a:extLst>
        </xdr:cNvPr>
        <xdr:cNvSpPr/>
      </xdr:nvSpPr>
      <xdr:spPr>
        <a:xfrm>
          <a:off x="21166" y="2598209"/>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2do </a:t>
          </a:r>
          <a:r>
            <a:rPr lang="es-PE" sz="1100" b="1" baseline="0"/>
            <a:t>método</a:t>
          </a:r>
          <a:endParaRPr lang="es-PE" sz="1100" b="1"/>
        </a:p>
      </xdr:txBody>
    </xdr:sp>
    <xdr:clientData/>
  </xdr:twoCellAnchor>
  <xdr:twoCellAnchor>
    <xdr:from>
      <xdr:col>0</xdr:col>
      <xdr:colOff>9525</xdr:colOff>
      <xdr:row>8</xdr:row>
      <xdr:rowOff>136525</xdr:rowOff>
    </xdr:from>
    <xdr:to>
      <xdr:col>0</xdr:col>
      <xdr:colOff>1099609</xdr:colOff>
      <xdr:row>11</xdr:row>
      <xdr:rowOff>120650</xdr:rowOff>
    </xdr:to>
    <xdr:sp macro="" textlink="">
      <xdr:nvSpPr>
        <xdr:cNvPr id="3" name="Flecha: a la derecha 2">
          <a:extLst>
            <a:ext uri="{FF2B5EF4-FFF2-40B4-BE49-F238E27FC236}">
              <a16:creationId xmlns:a16="http://schemas.microsoft.com/office/drawing/2014/main" id="{BFADBAD5-72C5-4895-81C8-BD362814E655}"/>
            </a:ext>
          </a:extLst>
        </xdr:cNvPr>
        <xdr:cNvSpPr/>
      </xdr:nvSpPr>
      <xdr:spPr>
        <a:xfrm>
          <a:off x="9525" y="1380067"/>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1er</a:t>
          </a:r>
          <a:r>
            <a:rPr lang="es-PE" sz="1100" b="1" baseline="0"/>
            <a:t> método</a:t>
          </a:r>
          <a:endParaRPr lang="es-PE" sz="1100" b="1"/>
        </a:p>
      </xdr:txBody>
    </xdr:sp>
    <xdr:clientData/>
  </xdr:twoCellAnchor>
  <xdr:twoCellAnchor>
    <xdr:from>
      <xdr:col>0</xdr:col>
      <xdr:colOff>0</xdr:colOff>
      <xdr:row>36</xdr:row>
      <xdr:rowOff>21167</xdr:rowOff>
    </xdr:from>
    <xdr:to>
      <xdr:col>0</xdr:col>
      <xdr:colOff>1090084</xdr:colOff>
      <xdr:row>39</xdr:row>
      <xdr:rowOff>5292</xdr:rowOff>
    </xdr:to>
    <xdr:sp macro="" textlink="">
      <xdr:nvSpPr>
        <xdr:cNvPr id="4" name="Flecha: a la derecha 3">
          <a:extLst>
            <a:ext uri="{FF2B5EF4-FFF2-40B4-BE49-F238E27FC236}">
              <a16:creationId xmlns:a16="http://schemas.microsoft.com/office/drawing/2014/main" id="{3B2AB9A7-B1C6-471D-8429-4249D51851FC}"/>
            </a:ext>
          </a:extLst>
        </xdr:cNvPr>
        <xdr:cNvSpPr/>
      </xdr:nvSpPr>
      <xdr:spPr>
        <a:xfrm>
          <a:off x="0" y="5572125"/>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4to </a:t>
          </a:r>
          <a:r>
            <a:rPr lang="es-PE" sz="1100" b="1" baseline="0"/>
            <a:t>método</a:t>
          </a:r>
          <a:endParaRPr lang="es-PE" sz="1100" b="1"/>
        </a:p>
      </xdr:txBody>
    </xdr:sp>
    <xdr:clientData/>
  </xdr:twoCellAnchor>
  <xdr:twoCellAnchor>
    <xdr:from>
      <xdr:col>0</xdr:col>
      <xdr:colOff>152400</xdr:colOff>
      <xdr:row>26</xdr:row>
      <xdr:rowOff>152400</xdr:rowOff>
    </xdr:from>
    <xdr:to>
      <xdr:col>1</xdr:col>
      <xdr:colOff>30692</xdr:colOff>
      <xdr:row>29</xdr:row>
      <xdr:rowOff>136525</xdr:rowOff>
    </xdr:to>
    <xdr:sp macro="" textlink="">
      <xdr:nvSpPr>
        <xdr:cNvPr id="5" name="Flecha: a la derecha 4">
          <a:extLst>
            <a:ext uri="{FF2B5EF4-FFF2-40B4-BE49-F238E27FC236}">
              <a16:creationId xmlns:a16="http://schemas.microsoft.com/office/drawing/2014/main" id="{577821FD-9AD6-4306-B821-D16BA9C23039}"/>
            </a:ext>
          </a:extLst>
        </xdr:cNvPr>
        <xdr:cNvSpPr/>
      </xdr:nvSpPr>
      <xdr:spPr>
        <a:xfrm>
          <a:off x="152400" y="4158192"/>
          <a:ext cx="1090084" cy="444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E" sz="1100" b="1"/>
            <a:t>3er </a:t>
          </a:r>
          <a:r>
            <a:rPr lang="es-PE" sz="1100" b="1" baseline="0"/>
            <a:t>método</a:t>
          </a:r>
          <a:endParaRPr lang="es-PE" sz="1100" b="1"/>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18</xdr:col>
      <xdr:colOff>650872</xdr:colOff>
      <xdr:row>70</xdr:row>
      <xdr:rowOff>41522</xdr:rowOff>
    </xdr:from>
    <xdr:to>
      <xdr:col>29</xdr:col>
      <xdr:colOff>109068</xdr:colOff>
      <xdr:row>77</xdr:row>
      <xdr:rowOff>121275</xdr:rowOff>
    </xdr:to>
    <xdr:pic>
      <xdr:nvPicPr>
        <xdr:cNvPr id="2" name="Imagen 1">
          <a:extLst>
            <a:ext uri="{FF2B5EF4-FFF2-40B4-BE49-F238E27FC236}">
              <a16:creationId xmlns:a16="http://schemas.microsoft.com/office/drawing/2014/main" id="{3930444D-9BAE-9F6B-7FF8-90E83711CB88}"/>
            </a:ext>
          </a:extLst>
        </xdr:cNvPr>
        <xdr:cNvPicPr>
          <a:picLocks noChangeAspect="1"/>
        </xdr:cNvPicPr>
      </xdr:nvPicPr>
      <xdr:blipFill>
        <a:blip xmlns:r="http://schemas.openxmlformats.org/officeDocument/2006/relationships" r:embed="rId1"/>
        <a:stretch>
          <a:fillRect/>
        </a:stretch>
      </xdr:blipFill>
      <xdr:spPr>
        <a:xfrm>
          <a:off x="10657414" y="10984689"/>
          <a:ext cx="5453654" cy="115396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90714</xdr:colOff>
      <xdr:row>3</xdr:row>
      <xdr:rowOff>40821</xdr:rowOff>
    </xdr:from>
    <xdr:to>
      <xdr:col>2</xdr:col>
      <xdr:colOff>616857</xdr:colOff>
      <xdr:row>7</xdr:row>
      <xdr:rowOff>104321</xdr:rowOff>
    </xdr:to>
    <xdr:sp macro="" textlink="">
      <xdr:nvSpPr>
        <xdr:cNvPr id="2" name="Flecha: a la derecha 1">
          <a:extLst>
            <a:ext uri="{FF2B5EF4-FFF2-40B4-BE49-F238E27FC236}">
              <a16:creationId xmlns:a16="http://schemas.microsoft.com/office/drawing/2014/main" id="{733F19D0-AE9D-48A3-A40C-C775FA0FF7F6}"/>
            </a:ext>
          </a:extLst>
        </xdr:cNvPr>
        <xdr:cNvSpPr/>
      </xdr:nvSpPr>
      <xdr:spPr>
        <a:xfrm>
          <a:off x="1290864" y="498021"/>
          <a:ext cx="526143" cy="704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4</xdr:col>
      <xdr:colOff>138793</xdr:colOff>
      <xdr:row>3</xdr:row>
      <xdr:rowOff>57149</xdr:rowOff>
    </xdr:from>
    <xdr:to>
      <xdr:col>4</xdr:col>
      <xdr:colOff>664936</xdr:colOff>
      <xdr:row>7</xdr:row>
      <xdr:rowOff>120649</xdr:rowOff>
    </xdr:to>
    <xdr:sp macro="" textlink="">
      <xdr:nvSpPr>
        <xdr:cNvPr id="3" name="Flecha: a la derecha 2">
          <a:extLst>
            <a:ext uri="{FF2B5EF4-FFF2-40B4-BE49-F238E27FC236}">
              <a16:creationId xmlns:a16="http://schemas.microsoft.com/office/drawing/2014/main" id="{08CDCC99-409D-4438-B358-000300718B7B}"/>
            </a:ext>
          </a:extLst>
        </xdr:cNvPr>
        <xdr:cNvSpPr/>
      </xdr:nvSpPr>
      <xdr:spPr>
        <a:xfrm>
          <a:off x="3002643" y="514349"/>
          <a:ext cx="526143" cy="704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2</xdr:col>
      <xdr:colOff>158447</xdr:colOff>
      <xdr:row>21</xdr:row>
      <xdr:rowOff>122313</xdr:rowOff>
    </xdr:from>
    <xdr:to>
      <xdr:col>2</xdr:col>
      <xdr:colOff>684590</xdr:colOff>
      <xdr:row>26</xdr:row>
      <xdr:rowOff>32354</xdr:rowOff>
    </xdr:to>
    <xdr:sp macro="" textlink="">
      <xdr:nvSpPr>
        <xdr:cNvPr id="4" name="Flecha: a la derecha 3">
          <a:extLst>
            <a:ext uri="{FF2B5EF4-FFF2-40B4-BE49-F238E27FC236}">
              <a16:creationId xmlns:a16="http://schemas.microsoft.com/office/drawing/2014/main" id="{4A1199AF-10C5-4C09-A211-95FC02C020EA}"/>
            </a:ext>
          </a:extLst>
        </xdr:cNvPr>
        <xdr:cNvSpPr/>
      </xdr:nvSpPr>
      <xdr:spPr>
        <a:xfrm>
          <a:off x="1476072" y="3344938"/>
          <a:ext cx="526143" cy="6773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twoCellAnchor>
    <xdr:from>
      <xdr:col>4</xdr:col>
      <xdr:colOff>26458</xdr:colOff>
      <xdr:row>28</xdr:row>
      <xdr:rowOff>31750</xdr:rowOff>
    </xdr:from>
    <xdr:to>
      <xdr:col>4</xdr:col>
      <xdr:colOff>552601</xdr:colOff>
      <xdr:row>32</xdr:row>
      <xdr:rowOff>95249</xdr:rowOff>
    </xdr:to>
    <xdr:sp macro="" textlink="">
      <xdr:nvSpPr>
        <xdr:cNvPr id="5" name="Flecha: a la derecha 4">
          <a:extLst>
            <a:ext uri="{FF2B5EF4-FFF2-40B4-BE49-F238E27FC236}">
              <a16:creationId xmlns:a16="http://schemas.microsoft.com/office/drawing/2014/main" id="{E041CCCB-A55C-491A-9B70-EB1105EE212B}"/>
            </a:ext>
          </a:extLst>
        </xdr:cNvPr>
        <xdr:cNvSpPr/>
      </xdr:nvSpPr>
      <xdr:spPr>
        <a:xfrm>
          <a:off x="3407833" y="4328583"/>
          <a:ext cx="526143" cy="6773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RIS%20QUISPE/Desktop/FY%2017/Gris%20Quispe%20Laptop%201/Usados/Docencia%20Gris%20Quispe/Certus/Costos/Casos/Todos%20los%20casos%20en%20excell%20costo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RIS%20QUISPE/Desktop/FY%2017/Gris%20Quispe%20Laptop%201/Usados/Docencia%20Gris%20Quispe/Q&amp;S/10.22/Webinar%20Conta%20de%20costos/29.10%20Costo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OOL/pool/2013/OFFICE%20COPY%202013%20-%20PARA%20IMPRIMIR%20TAPA%20VERD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Sistemas%20Contables\Integraci&#243;n%20Contabl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do"/>
      <sheetName val="Ajustado al Real"/>
      <sheetName val="Datos"/>
      <sheetName val="Desarrollo"/>
      <sheetName val="Caso1"/>
      <sheetName val="Resol1"/>
      <sheetName val="Caso2"/>
      <sheetName val="Caso4"/>
      <sheetName val="Caso3 (2)"/>
      <sheetName val="Horngren"/>
      <sheetName val="Hoja4"/>
      <sheetName val="Caso2 (2)"/>
      <sheetName val="Pág71"/>
      <sheetName val="Examen MOD y MPD"/>
      <sheetName val="Examen MOD y MPD (2)"/>
      <sheetName val="CIF"/>
      <sheetName val="Caso3"/>
      <sheetName val="Costeoxórdenes específicas"/>
      <sheetName val="Libro Diario"/>
      <sheetName val="L.Mayor"/>
      <sheetName val="BC"/>
      <sheetName val="Balance"/>
      <sheetName val="Resultados"/>
      <sheetName val="Costeo por Proceso."/>
      <sheetName val="Costos de importación"/>
      <sheetName val="Costeo por proceso"/>
      <sheetName val="Margen contribuc."/>
      <sheetName val="Margen contribuc. (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o1"/>
      <sheetName val="Resol1"/>
      <sheetName val="Horngren"/>
      <sheetName val="Estimado"/>
      <sheetName val="Ajustado al Real"/>
      <sheetName val="Datos"/>
      <sheetName val="Desarrollo"/>
      <sheetName val="Caso2"/>
      <sheetName val="Caso4"/>
      <sheetName val="Caso3 (2)"/>
      <sheetName val="Hoja4"/>
      <sheetName val="Caso2 (2)"/>
      <sheetName val="Pág71"/>
      <sheetName val="Examen MOD y MPD"/>
      <sheetName val="Examen MOD y MPD (2)"/>
      <sheetName val="CIF"/>
      <sheetName val="Hoja1"/>
      <sheetName val="Hoja2"/>
      <sheetName val="Caso3"/>
      <sheetName val="Costeoxórdenes específicas"/>
      <sheetName val="Libro Diario"/>
      <sheetName val="L.Mayor"/>
      <sheetName val="BC"/>
      <sheetName val="Balance"/>
      <sheetName val="Resultados"/>
      <sheetName val="Costeo por Proceso."/>
      <sheetName val="Costos de importación"/>
      <sheetName val="Costeo por proceso"/>
      <sheetName val="Margen contribuc."/>
      <sheetName val="Margen contribuc. (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ow r="5">
          <cell r="J5" t="str">
            <v>N/A</v>
          </cell>
          <cell r="R5" t="str">
            <v>N/A</v>
          </cell>
          <cell r="S5" t="str">
            <v>N/A</v>
          </cell>
        </row>
        <row r="6">
          <cell r="J6">
            <v>1</v>
          </cell>
          <cell r="K6" t="str">
            <v>Agribusiness</v>
          </cell>
          <cell r="N6" t="str">
            <v>N/A</v>
          </cell>
          <cell r="Q6" t="str">
            <v>N/A</v>
          </cell>
          <cell r="R6">
            <v>2</v>
          </cell>
          <cell r="S6" t="str">
            <v>Empresa en marcha</v>
          </cell>
        </row>
        <row r="7">
          <cell r="J7">
            <v>2</v>
          </cell>
          <cell r="K7" t="str">
            <v>Retail / Consumo masivo</v>
          </cell>
          <cell r="N7" t="str">
            <v>SMV (CONASEV)</v>
          </cell>
          <cell r="Q7" t="str">
            <v>Local</v>
          </cell>
          <cell r="R7">
            <v>7</v>
          </cell>
          <cell r="S7" t="str">
            <v>Cuentas por cobrar</v>
          </cell>
        </row>
        <row r="8">
          <cell r="J8">
            <v>3</v>
          </cell>
          <cell r="K8" t="str">
            <v>Petróleo y gas</v>
          </cell>
          <cell r="N8" t="str">
            <v>SBS</v>
          </cell>
          <cell r="Q8" t="str">
            <v>IFRS</v>
          </cell>
          <cell r="R8">
            <v>8</v>
          </cell>
          <cell r="S8" t="str">
            <v>Activo fijo</v>
          </cell>
        </row>
        <row r="9">
          <cell r="J9">
            <v>4</v>
          </cell>
          <cell r="K9" t="str">
            <v>Electricidad</v>
          </cell>
          <cell r="N9" t="str">
            <v>SUNASA (regula EPS)</v>
          </cell>
          <cell r="Q9" t="str">
            <v>USGAAP</v>
          </cell>
          <cell r="R9">
            <v>11</v>
          </cell>
          <cell r="S9" t="str">
            <v>Existencias</v>
          </cell>
        </row>
        <row r="10">
          <cell r="J10">
            <v>5</v>
          </cell>
          <cell r="K10" t="str">
            <v>Minería</v>
          </cell>
          <cell r="N10" t="str">
            <v>OSITRAN</v>
          </cell>
          <cell r="Q10" t="str">
            <v>Otros</v>
          </cell>
          <cell r="R10">
            <v>12</v>
          </cell>
          <cell r="S10" t="str">
            <v>Ingresos</v>
          </cell>
        </row>
        <row r="11">
          <cell r="J11">
            <v>6</v>
          </cell>
          <cell r="K11" t="str">
            <v>FSIP</v>
          </cell>
          <cell r="N11" t="str">
            <v>PERUPETRO</v>
          </cell>
          <cell r="R11">
            <v>16</v>
          </cell>
          <cell r="S11" t="str">
            <v>Impuesto a la renta diferido</v>
          </cell>
        </row>
        <row r="12">
          <cell r="J12">
            <v>7</v>
          </cell>
          <cell r="K12" t="str">
            <v>Construcción</v>
          </cell>
          <cell r="N12" t="str">
            <v>OSINERGMIN</v>
          </cell>
          <cell r="R12">
            <v>17</v>
          </cell>
          <cell r="S12" t="str">
            <v>Revelaciones</v>
          </cell>
        </row>
        <row r="13">
          <cell r="J13">
            <v>8</v>
          </cell>
          <cell r="K13" t="str">
            <v>Educación</v>
          </cell>
          <cell r="N13" t="str">
            <v>Financiadores</v>
          </cell>
          <cell r="R13">
            <v>18</v>
          </cell>
          <cell r="S13" t="str">
            <v xml:space="preserve">Instrumentos financieros derivados
</v>
          </cell>
        </row>
        <row r="14">
          <cell r="J14">
            <v>9</v>
          </cell>
          <cell r="K14" t="str">
            <v>Inmobliaria</v>
          </cell>
          <cell r="N14" t="str">
            <v>Otros</v>
          </cell>
          <cell r="R14">
            <v>19</v>
          </cell>
          <cell r="S14" t="str">
            <v>Otros</v>
          </cell>
        </row>
        <row r="15">
          <cell r="J15">
            <v>10</v>
          </cell>
          <cell r="K15" t="str">
            <v>Salud</v>
          </cell>
          <cell r="R15">
            <v>21</v>
          </cell>
        </row>
        <row r="16">
          <cell r="J16">
            <v>11</v>
          </cell>
          <cell r="K16" t="str">
            <v>Servicios</v>
          </cell>
          <cell r="O16" t="str">
            <v>N/A</v>
          </cell>
          <cell r="R16">
            <v>23</v>
          </cell>
        </row>
        <row r="17">
          <cell r="J17">
            <v>12</v>
          </cell>
          <cell r="K17" t="str">
            <v>Otros</v>
          </cell>
          <cell r="O17" t="str">
            <v>Separado / individual</v>
          </cell>
          <cell r="R17">
            <v>24</v>
          </cell>
        </row>
        <row r="18">
          <cell r="J18">
            <v>13</v>
          </cell>
          <cell r="K18" t="str">
            <v>N/A</v>
          </cell>
          <cell r="O18" t="str">
            <v>Consolidado</v>
          </cell>
          <cell r="R18">
            <v>27</v>
          </cell>
        </row>
        <row r="19">
          <cell r="J19">
            <v>14</v>
          </cell>
          <cell r="K19" t="str">
            <v>Auditoría Anual</v>
          </cell>
          <cell r="O19" t="str">
            <v>Combinado</v>
          </cell>
          <cell r="R19">
            <v>28</v>
          </cell>
        </row>
        <row r="20">
          <cell r="J20">
            <v>15</v>
          </cell>
          <cell r="K20" t="str">
            <v>Auditoría periodos intermedios</v>
          </cell>
          <cell r="O20" t="str">
            <v>Para propósitos especiales</v>
          </cell>
          <cell r="R20">
            <v>31</v>
          </cell>
        </row>
        <row r="21">
          <cell r="J21">
            <v>16</v>
          </cell>
          <cell r="K21" t="str">
            <v>Revisión limitada</v>
          </cell>
          <cell r="R21">
            <v>32</v>
          </cell>
        </row>
        <row r="22">
          <cell r="K22" t="str">
            <v>Procedimientos previamente convenido</v>
          </cell>
          <cell r="O22" t="str">
            <v>N/A</v>
          </cell>
          <cell r="R22">
            <v>33</v>
          </cell>
        </row>
        <row r="23">
          <cell r="K23" t="str">
            <v>Carta de control interno</v>
          </cell>
          <cell r="O23" t="str">
            <v>Sin salvedades</v>
          </cell>
          <cell r="R23">
            <v>34</v>
          </cell>
        </row>
        <row r="24">
          <cell r="K24" t="str">
            <v>Certificación</v>
          </cell>
          <cell r="O24" t="str">
            <v>Sin salvedades con párrafo de énfasis</v>
          </cell>
          <cell r="R24">
            <v>36</v>
          </cell>
        </row>
        <row r="25">
          <cell r="K25" t="str">
            <v>Asistencia técnica</v>
          </cell>
          <cell r="O25" t="str">
            <v>Calificado</v>
          </cell>
          <cell r="R25">
            <v>37</v>
          </cell>
        </row>
        <row r="26">
          <cell r="K26" t="str">
            <v>Free translation</v>
          </cell>
          <cell r="O26" t="str">
            <v>Opinión adversa</v>
          </cell>
          <cell r="R26">
            <v>38</v>
          </cell>
        </row>
        <row r="27">
          <cell r="K27" t="str">
            <v>Informe presupuestal</v>
          </cell>
          <cell r="O27" t="str">
            <v>Abstención de opinión</v>
          </cell>
          <cell r="R27">
            <v>39</v>
          </cell>
        </row>
        <row r="28">
          <cell r="K28" t="str">
            <v>Informe largo</v>
          </cell>
          <cell r="O28" t="str">
            <v>Levantamiento de calificación</v>
          </cell>
          <cell r="R28">
            <v>40</v>
          </cell>
        </row>
        <row r="29">
          <cell r="K29" t="str">
            <v>Lavado de activos</v>
          </cell>
          <cell r="R29">
            <v>41</v>
          </cell>
        </row>
        <row r="30">
          <cell r="K30" t="str">
            <v>Covenants</v>
          </cell>
        </row>
        <row r="31">
          <cell r="K31" t="str">
            <v>Otros</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Principal"/>
      <sheetName val="Principal2"/>
      <sheetName val="Principal3"/>
      <sheetName val="Cuentas"/>
      <sheetName val="InventarioInicial"/>
      <sheetName val="BalInventario"/>
      <sheetName val="Proveedores"/>
      <sheetName val="RegCompras"/>
      <sheetName val="Clientes"/>
      <sheetName val="RegVentas"/>
      <sheetName val="LibBancos"/>
      <sheetName val="Planilla"/>
      <sheetName val="LibCaja"/>
      <sheetName val="LibDiario"/>
      <sheetName val="LibMayor"/>
      <sheetName val="BalComprobacion"/>
      <sheetName val="EEGGPP"/>
    </sheetNames>
    <sheetDataSet>
      <sheetData sheetId="0">
        <row r="8">
          <cell r="E8" t="str">
            <v>ARCOR DE PERU S.A</v>
          </cell>
        </row>
      </sheetData>
      <sheetData sheetId="1"/>
      <sheetData sheetId="2"/>
      <sheetData sheetId="3"/>
      <sheetData sheetId="4">
        <row r="3">
          <cell r="A3">
            <v>10</v>
          </cell>
          <cell r="B3" t="str">
            <v xml:space="preserve">Caja y Bancos </v>
          </cell>
        </row>
        <row r="4">
          <cell r="A4">
            <v>101</v>
          </cell>
          <cell r="B4" t="str">
            <v>Caja</v>
          </cell>
        </row>
        <row r="5">
          <cell r="A5">
            <v>102</v>
          </cell>
          <cell r="B5" t="str">
            <v xml:space="preserve">Fondos Fijos </v>
          </cell>
        </row>
        <row r="6">
          <cell r="A6">
            <v>103</v>
          </cell>
          <cell r="B6" t="str">
            <v>Remesas en Tránsito</v>
          </cell>
        </row>
        <row r="7">
          <cell r="A7">
            <v>104</v>
          </cell>
          <cell r="B7" t="str">
            <v>Cuentas Corrientes</v>
          </cell>
        </row>
        <row r="8">
          <cell r="A8">
            <v>105</v>
          </cell>
          <cell r="B8" t="str">
            <v xml:space="preserve">Certificados Bancarios </v>
          </cell>
        </row>
        <row r="9">
          <cell r="A9">
            <v>106</v>
          </cell>
          <cell r="B9" t="str">
            <v>Depósitos a Plazos</v>
          </cell>
        </row>
        <row r="10">
          <cell r="A10">
            <v>108</v>
          </cell>
          <cell r="B10" t="str">
            <v xml:space="preserve">Otros Depósitos </v>
          </cell>
        </row>
        <row r="11">
          <cell r="A11">
            <v>109</v>
          </cell>
          <cell r="B11" t="str">
            <v>Fondos Sujetos a Restricción</v>
          </cell>
        </row>
        <row r="12">
          <cell r="A12">
            <v>12</v>
          </cell>
          <cell r="B12" t="str">
            <v>Clientes</v>
          </cell>
        </row>
        <row r="13">
          <cell r="A13">
            <v>121</v>
          </cell>
          <cell r="B13" t="str">
            <v xml:space="preserve">Facturas por Cobrar </v>
          </cell>
        </row>
        <row r="14">
          <cell r="A14">
            <v>122</v>
          </cell>
          <cell r="B14" t="str">
            <v xml:space="preserve">Anticipos Recibidos </v>
          </cell>
        </row>
        <row r="15">
          <cell r="A15">
            <v>123</v>
          </cell>
          <cell r="B15" t="str">
            <v>Letras (o efectos ) por Cobrar</v>
          </cell>
        </row>
        <row r="16">
          <cell r="A16">
            <v>125</v>
          </cell>
          <cell r="B16" t="str">
            <v>Otros Documentos por Cobrar</v>
          </cell>
        </row>
        <row r="17">
          <cell r="A17">
            <v>1251</v>
          </cell>
          <cell r="B17" t="str">
            <v xml:space="preserve">Otros Documentos de Cobros - País </v>
          </cell>
        </row>
        <row r="18">
          <cell r="A18">
            <v>12511</v>
          </cell>
          <cell r="B18" t="str">
            <v>Boletas de Venta con Tarjetas de Crédito</v>
          </cell>
        </row>
        <row r="19">
          <cell r="A19">
            <v>12512</v>
          </cell>
          <cell r="B19" t="str">
            <v>Cheques de Pago Diferido</v>
          </cell>
        </row>
        <row r="20">
          <cell r="A20">
            <v>12513</v>
          </cell>
          <cell r="B20" t="str">
            <v>Cheques de Clientes Devueltos</v>
          </cell>
        </row>
        <row r="21">
          <cell r="A21">
            <v>12514</v>
          </cell>
          <cell r="B21" t="str">
            <v>Cuotas por Cobrar por Ventas a Plazos</v>
          </cell>
        </row>
        <row r="22">
          <cell r="A22">
            <v>128</v>
          </cell>
          <cell r="B22" t="str">
            <v>Anticipos de Clientes A.C.M</v>
          </cell>
        </row>
        <row r="23">
          <cell r="A23">
            <v>129</v>
          </cell>
          <cell r="B23" t="str">
            <v>Cobranza Dudosa</v>
          </cell>
        </row>
        <row r="24">
          <cell r="A24">
            <v>14</v>
          </cell>
          <cell r="B24" t="str">
            <v>Cuentas por Cobrar a Accionistas (o Socios) y Personal</v>
          </cell>
        </row>
        <row r="25">
          <cell r="A25">
            <v>141</v>
          </cell>
          <cell r="B25" t="str">
            <v xml:space="preserve">Préstamos al Personal </v>
          </cell>
        </row>
        <row r="26">
          <cell r="A26">
            <v>1411</v>
          </cell>
          <cell r="B26" t="str">
            <v>Empleado …</v>
          </cell>
        </row>
        <row r="27">
          <cell r="A27">
            <v>142</v>
          </cell>
          <cell r="B27" t="str">
            <v>Préstamos a Accionistas (o Socios)</v>
          </cell>
        </row>
        <row r="28">
          <cell r="A28">
            <v>1421</v>
          </cell>
          <cell r="B28" t="str">
            <v>Accionista ….</v>
          </cell>
        </row>
        <row r="29">
          <cell r="A29">
            <v>143</v>
          </cell>
          <cell r="B29" t="str">
            <v>Préstamos a Directores</v>
          </cell>
        </row>
        <row r="30">
          <cell r="A30">
            <v>1431</v>
          </cell>
          <cell r="B30" t="str">
            <v>Director ….</v>
          </cell>
        </row>
        <row r="31">
          <cell r="A31">
            <v>144</v>
          </cell>
          <cell r="B31" t="str">
            <v>Accionistas (o Socios) suscripciones Pendientes de Cancelaciones</v>
          </cell>
        </row>
        <row r="32">
          <cell r="A32">
            <v>1441</v>
          </cell>
          <cell r="B32" t="str">
            <v xml:space="preserve">Accionista ….. </v>
          </cell>
        </row>
        <row r="33">
          <cell r="A33">
            <v>16</v>
          </cell>
          <cell r="B33" t="str">
            <v>Cuentas Por Cobrar Diversas</v>
          </cell>
        </row>
        <row r="34">
          <cell r="A34">
            <v>161</v>
          </cell>
          <cell r="B34" t="str">
            <v>Préstamos a Terceros</v>
          </cell>
        </row>
        <row r="35">
          <cell r="A35">
            <v>162</v>
          </cell>
          <cell r="B35" t="str">
            <v>Reclamos a Terceros</v>
          </cell>
        </row>
        <row r="36">
          <cell r="A36">
            <v>163</v>
          </cell>
          <cell r="B36" t="str">
            <v>Intereses por Cobrar</v>
          </cell>
        </row>
        <row r="37">
          <cell r="A37">
            <v>164</v>
          </cell>
          <cell r="B37" t="str">
            <v>Depósitos en Garantías</v>
          </cell>
        </row>
        <row r="38">
          <cell r="A38">
            <v>168</v>
          </cell>
          <cell r="B38" t="str">
            <v>Otras Cuentas por Cobrar Diversas</v>
          </cell>
        </row>
        <row r="39">
          <cell r="A39">
            <v>169</v>
          </cell>
          <cell r="B39" t="str">
            <v>Cobranza Dudosa</v>
          </cell>
        </row>
        <row r="40">
          <cell r="A40">
            <v>19</v>
          </cell>
          <cell r="B40" t="str">
            <v>Provisión Para Cuentas  de Cobranza Dudosa</v>
          </cell>
        </row>
        <row r="41">
          <cell r="A41">
            <v>192</v>
          </cell>
          <cell r="B41" t="str">
            <v>Clientes</v>
          </cell>
        </row>
        <row r="42">
          <cell r="A42">
            <v>196</v>
          </cell>
          <cell r="B42" t="str">
            <v>Cuentas por Cobrar Diversas</v>
          </cell>
        </row>
        <row r="43">
          <cell r="A43">
            <v>1961</v>
          </cell>
          <cell r="B43" t="str">
            <v xml:space="preserve">Cuentas por Cobrar a Accionistas (o Socios) </v>
          </cell>
        </row>
        <row r="44">
          <cell r="A44">
            <v>1962</v>
          </cell>
          <cell r="B44" t="str">
            <v>Cuentas por Cobrar a Directores y Personal</v>
          </cell>
        </row>
        <row r="45">
          <cell r="A45">
            <v>1963</v>
          </cell>
          <cell r="B45" t="str">
            <v xml:space="preserve">Cuentas por Cobrar a ExEmpleados </v>
          </cell>
        </row>
        <row r="46">
          <cell r="A46">
            <v>1964</v>
          </cell>
          <cell r="B46" t="str">
            <v>Préstamos a terceros</v>
          </cell>
        </row>
        <row r="47">
          <cell r="A47">
            <v>1965</v>
          </cell>
          <cell r="B47" t="str">
            <v>Intereses por Cobrar</v>
          </cell>
        </row>
        <row r="48">
          <cell r="A48">
            <v>1966</v>
          </cell>
          <cell r="B48" t="str">
            <v>Depósitos en Garantías</v>
          </cell>
        </row>
        <row r="49">
          <cell r="A49">
            <v>1967</v>
          </cell>
          <cell r="B49" t="str">
            <v>Otras Cuentas por Cobrar Diversas</v>
          </cell>
        </row>
        <row r="50">
          <cell r="A50">
            <v>20</v>
          </cell>
          <cell r="B50" t="str">
            <v>Mercaderías</v>
          </cell>
        </row>
        <row r="51">
          <cell r="A51">
            <v>201</v>
          </cell>
          <cell r="B51" t="str">
            <v>Mercaderías</v>
          </cell>
        </row>
        <row r="52">
          <cell r="A52">
            <v>202</v>
          </cell>
          <cell r="B52" t="str">
            <v>Remitidas en Consignaciones</v>
          </cell>
        </row>
        <row r="53">
          <cell r="A53">
            <v>203</v>
          </cell>
          <cell r="B53" t="str">
            <v>Remitidas en Garantías Prendarias</v>
          </cell>
        </row>
        <row r="54">
          <cell r="A54">
            <v>208</v>
          </cell>
          <cell r="B54" t="str">
            <v>Mercaderías A.C.M.</v>
          </cell>
        </row>
        <row r="55">
          <cell r="A55">
            <v>209</v>
          </cell>
          <cell r="B55" t="str">
            <v>Provisión por Fluctuación de Mercaderías A.C.M.</v>
          </cell>
        </row>
        <row r="56">
          <cell r="A56">
            <v>21</v>
          </cell>
          <cell r="B56" t="str">
            <v>Productos Terminados</v>
          </cell>
        </row>
        <row r="57">
          <cell r="A57">
            <v>211</v>
          </cell>
          <cell r="B57" t="str">
            <v>En Almacenes</v>
          </cell>
        </row>
        <row r="58">
          <cell r="A58">
            <v>212</v>
          </cell>
          <cell r="B58" t="str">
            <v>Remitidas en Consignción</v>
          </cell>
        </row>
        <row r="59">
          <cell r="A59">
            <v>213</v>
          </cell>
          <cell r="B59" t="str">
            <v>Remitidas en Garantías Prendarias</v>
          </cell>
        </row>
        <row r="60">
          <cell r="A60">
            <v>218</v>
          </cell>
          <cell r="B60" t="str">
            <v>Productos Terminados A.C.M.</v>
          </cell>
        </row>
        <row r="61">
          <cell r="A61">
            <v>219</v>
          </cell>
          <cell r="B61" t="str">
            <v>Provisión de Fluctuación de Productos Terminados A.C.M.</v>
          </cell>
        </row>
        <row r="62">
          <cell r="A62">
            <v>22</v>
          </cell>
          <cell r="B62" t="str">
            <v>Sub-Productos Desechos y Desperdicios</v>
          </cell>
        </row>
        <row r="63">
          <cell r="A63">
            <v>221</v>
          </cell>
          <cell r="B63" t="str">
            <v>Sub-Productos</v>
          </cell>
        </row>
        <row r="64">
          <cell r="A64">
            <v>222</v>
          </cell>
          <cell r="B64" t="str">
            <v>Desechos</v>
          </cell>
        </row>
        <row r="65">
          <cell r="A65">
            <v>223</v>
          </cell>
          <cell r="B65" t="str">
            <v>Desperdicios</v>
          </cell>
        </row>
        <row r="66">
          <cell r="A66">
            <v>228</v>
          </cell>
          <cell r="B66" t="str">
            <v>Sub-productos Desechos y Desperdicios A.C.M.</v>
          </cell>
        </row>
        <row r="67">
          <cell r="A67">
            <v>229</v>
          </cell>
          <cell r="B67" t="str">
            <v>Provisión por Fluctuación de Sub-Productos,Desechos y Desperdicios A.C.M.</v>
          </cell>
        </row>
        <row r="68">
          <cell r="A68">
            <v>23</v>
          </cell>
          <cell r="B68" t="str">
            <v>Productos en Proceso</v>
          </cell>
        </row>
        <row r="69">
          <cell r="A69">
            <v>231</v>
          </cell>
          <cell r="B69" t="str">
            <v>En Proceso de Fabricación</v>
          </cell>
        </row>
        <row r="70">
          <cell r="A70">
            <v>238</v>
          </cell>
          <cell r="B70" t="str">
            <v>Productos en Proceso A.C.M.</v>
          </cell>
        </row>
        <row r="71">
          <cell r="A71">
            <v>239</v>
          </cell>
          <cell r="B71" t="str">
            <v>Provisión por  Fluctuación de Productos en Proceso A.C.M.</v>
          </cell>
        </row>
        <row r="72">
          <cell r="A72">
            <v>24</v>
          </cell>
          <cell r="B72" t="str">
            <v>Materias Primas y Auxiliares</v>
          </cell>
        </row>
        <row r="73">
          <cell r="A73">
            <v>241</v>
          </cell>
          <cell r="B73" t="str">
            <v>Materia Prima</v>
          </cell>
        </row>
        <row r="74">
          <cell r="A74">
            <v>242</v>
          </cell>
          <cell r="B74" t="str">
            <v>Materiales Auxiliares</v>
          </cell>
        </row>
        <row r="75">
          <cell r="A75">
            <v>248</v>
          </cell>
          <cell r="B75" t="str">
            <v>Materias Primas y Auxiliares A.C.M.</v>
          </cell>
        </row>
        <row r="76">
          <cell r="A76">
            <v>249</v>
          </cell>
          <cell r="B76" t="str">
            <v>Provisión por Fluctuación de Materia Prima y Auxiliares A.C.M.</v>
          </cell>
        </row>
        <row r="77">
          <cell r="A77">
            <v>25</v>
          </cell>
          <cell r="B77" t="str">
            <v>Envases y Embalajes</v>
          </cell>
        </row>
        <row r="78">
          <cell r="A78">
            <v>251</v>
          </cell>
          <cell r="B78" t="str">
            <v>Envases</v>
          </cell>
        </row>
        <row r="79">
          <cell r="A79">
            <v>252</v>
          </cell>
          <cell r="B79" t="str">
            <v>Embalajes</v>
          </cell>
        </row>
        <row r="80">
          <cell r="A80">
            <v>258</v>
          </cell>
          <cell r="B80" t="str">
            <v>Envases y Embalajes A.C.M.</v>
          </cell>
        </row>
        <row r="81">
          <cell r="A81">
            <v>259</v>
          </cell>
          <cell r="B81" t="str">
            <v>Provisión por Fluctuación de Envases y Embalajes A.C.M.</v>
          </cell>
        </row>
        <row r="82">
          <cell r="A82">
            <v>26</v>
          </cell>
          <cell r="B82" t="str">
            <v>Suministros Diversos</v>
          </cell>
        </row>
        <row r="83">
          <cell r="A83">
            <v>261</v>
          </cell>
          <cell r="B83" t="str">
            <v>Combustibles y Lubricantes</v>
          </cell>
        </row>
        <row r="84">
          <cell r="A84">
            <v>262</v>
          </cell>
          <cell r="B84" t="str">
            <v>Repuestos y Accesorios</v>
          </cell>
        </row>
        <row r="85">
          <cell r="A85">
            <v>263</v>
          </cell>
          <cell r="B85" t="str">
            <v>Materiales de Mantenimiento</v>
          </cell>
        </row>
        <row r="86">
          <cell r="A86">
            <v>264</v>
          </cell>
          <cell r="B86" t="str">
            <v>Utiles de Escritorio</v>
          </cell>
        </row>
        <row r="87">
          <cell r="A87">
            <v>268</v>
          </cell>
          <cell r="B87" t="str">
            <v>Suministros Diversos A.C.M.</v>
          </cell>
        </row>
        <row r="88">
          <cell r="A88">
            <v>269</v>
          </cell>
          <cell r="B88" t="str">
            <v>Provisión por Fluctuación de Suministros Diversos A.C.M.</v>
          </cell>
        </row>
        <row r="89">
          <cell r="A89">
            <v>28</v>
          </cell>
          <cell r="B89" t="str">
            <v>Existencias por Recibir</v>
          </cell>
        </row>
        <row r="90">
          <cell r="A90">
            <v>280</v>
          </cell>
          <cell r="B90" t="str">
            <v>Mercaderías</v>
          </cell>
        </row>
        <row r="91">
          <cell r="A91">
            <v>284</v>
          </cell>
          <cell r="B91" t="str">
            <v>Materias Primas y Auxiliares</v>
          </cell>
        </row>
        <row r="92">
          <cell r="A92">
            <v>285</v>
          </cell>
          <cell r="B92" t="str">
            <v>Envases y Embalajes</v>
          </cell>
        </row>
        <row r="93">
          <cell r="A93">
            <v>286</v>
          </cell>
          <cell r="B93" t="str">
            <v>Suministros Diversos</v>
          </cell>
        </row>
        <row r="94">
          <cell r="A94">
            <v>288</v>
          </cell>
          <cell r="B94" t="str">
            <v>Existencias por Recibir A.C.M.</v>
          </cell>
        </row>
        <row r="95">
          <cell r="A95">
            <v>29</v>
          </cell>
          <cell r="B95" t="str">
            <v>Provisión para Desvalorización de Existencias</v>
          </cell>
        </row>
        <row r="96">
          <cell r="A96">
            <v>290</v>
          </cell>
          <cell r="B96" t="str">
            <v>Mercaderías</v>
          </cell>
        </row>
        <row r="97">
          <cell r="A97">
            <v>291</v>
          </cell>
          <cell r="B97" t="str">
            <v>Productos Terminados</v>
          </cell>
        </row>
        <row r="98">
          <cell r="A98">
            <v>292</v>
          </cell>
          <cell r="B98" t="str">
            <v>Sub-Productos,Desechos y Desperdicios</v>
          </cell>
        </row>
        <row r="99">
          <cell r="A99">
            <v>293</v>
          </cell>
          <cell r="B99" t="str">
            <v>Productos en Proceso</v>
          </cell>
        </row>
        <row r="100">
          <cell r="A100">
            <v>294</v>
          </cell>
          <cell r="B100" t="str">
            <v>Materias Primas y Auxiliares</v>
          </cell>
        </row>
        <row r="101">
          <cell r="A101">
            <v>295</v>
          </cell>
          <cell r="B101" t="str">
            <v>Envases y Embalajes</v>
          </cell>
        </row>
        <row r="102">
          <cell r="A102">
            <v>296</v>
          </cell>
          <cell r="B102" t="str">
            <v>Suministros Diversos</v>
          </cell>
        </row>
        <row r="103">
          <cell r="A103">
            <v>31</v>
          </cell>
          <cell r="B103" t="str">
            <v>Valores</v>
          </cell>
        </row>
        <row r="104">
          <cell r="A104">
            <v>311</v>
          </cell>
          <cell r="B104" t="str">
            <v>Acciones</v>
          </cell>
        </row>
        <row r="105">
          <cell r="A105">
            <v>312</v>
          </cell>
          <cell r="B105" t="str">
            <v>Provisión por Fluctuación y Valores, A.C.M.</v>
          </cell>
        </row>
        <row r="106">
          <cell r="A106">
            <v>313</v>
          </cell>
          <cell r="B106" t="str">
            <v>Valores A.C.M.</v>
          </cell>
        </row>
        <row r="107">
          <cell r="A107">
            <v>314</v>
          </cell>
          <cell r="B107" t="str">
            <v xml:space="preserve">Otros Títulos Representativos de Derecho Patrimonial </v>
          </cell>
        </row>
        <row r="108">
          <cell r="A108">
            <v>315</v>
          </cell>
          <cell r="B108" t="str">
            <v>Cédulas Hipotecarias</v>
          </cell>
        </row>
        <row r="109">
          <cell r="A109">
            <v>316</v>
          </cell>
          <cell r="B109" t="str">
            <v>Bonos del Tesoro</v>
          </cell>
        </row>
        <row r="110">
          <cell r="A110">
            <v>317</v>
          </cell>
          <cell r="B110" t="str">
            <v>Bonos Diversos</v>
          </cell>
        </row>
        <row r="111">
          <cell r="A111">
            <v>318</v>
          </cell>
          <cell r="B111" t="str">
            <v>Otros Titulos Representativos de Acreencias</v>
          </cell>
        </row>
        <row r="112">
          <cell r="A112">
            <v>319</v>
          </cell>
          <cell r="B112" t="str">
            <v>Provisión por Fluctuación de Valores</v>
          </cell>
        </row>
        <row r="113">
          <cell r="A113">
            <v>32</v>
          </cell>
          <cell r="B113" t="str">
            <v>Provisiones Para Desvalorización de los Bienes del Activo Fijo</v>
          </cell>
        </row>
        <row r="114">
          <cell r="A114">
            <v>321</v>
          </cell>
          <cell r="B114" t="str">
            <v>Terrenos</v>
          </cell>
        </row>
        <row r="115">
          <cell r="A115">
            <v>322</v>
          </cell>
          <cell r="B115" t="str">
            <v>Edificios y Otras Construcciones</v>
          </cell>
        </row>
        <row r="116">
          <cell r="A116">
            <v>323</v>
          </cell>
          <cell r="B116" t="str">
            <v>Maquinarias, Equipos y Otras Unidades de Explotación</v>
          </cell>
        </row>
        <row r="117">
          <cell r="A117">
            <v>324</v>
          </cell>
          <cell r="B117" t="str">
            <v>Unidades de Transporte</v>
          </cell>
        </row>
        <row r="118">
          <cell r="A118">
            <v>325</v>
          </cell>
          <cell r="B118" t="str">
            <v>Muebles y Enseres</v>
          </cell>
        </row>
        <row r="119">
          <cell r="A119">
            <v>326</v>
          </cell>
          <cell r="B119" t="str">
            <v>Equipos Diversos</v>
          </cell>
        </row>
        <row r="120">
          <cell r="A120">
            <v>328</v>
          </cell>
          <cell r="B120" t="str">
            <v>Provisiones Para Desvalorización de los Inmuebles, Maquinarias y Equipos A.C.M.</v>
          </cell>
        </row>
        <row r="121">
          <cell r="A121">
            <v>33</v>
          </cell>
          <cell r="B121" t="str">
            <v>Inmuebles Maquinarias y Equipo</v>
          </cell>
        </row>
        <row r="122">
          <cell r="A122">
            <v>330</v>
          </cell>
          <cell r="B122" t="str">
            <v>Inmuebles, Maquinarias y Equipo A.C.M.</v>
          </cell>
        </row>
        <row r="123">
          <cell r="A123">
            <v>3301</v>
          </cell>
          <cell r="B123" t="str">
            <v>Inmuebles, Maquinarias y Equipo A.C.M.</v>
          </cell>
        </row>
        <row r="124">
          <cell r="A124">
            <v>3302</v>
          </cell>
          <cell r="B124" t="str">
            <v>Provisión por Fluctuación de Valor de Inmuebles, Maquinaria y Equipo A.C.M.</v>
          </cell>
        </row>
        <row r="125">
          <cell r="A125">
            <v>331</v>
          </cell>
          <cell r="B125" t="str">
            <v>Terrenos</v>
          </cell>
        </row>
        <row r="126">
          <cell r="A126">
            <v>332</v>
          </cell>
          <cell r="B126" t="str">
            <v>Edificios y Otras Construcciones</v>
          </cell>
        </row>
        <row r="127">
          <cell r="A127">
            <v>333</v>
          </cell>
          <cell r="B127" t="str">
            <v>Maquinarias, Equipos y Otras Unidades de Explotación</v>
          </cell>
        </row>
        <row r="128">
          <cell r="A128">
            <v>3331</v>
          </cell>
          <cell r="B128" t="str">
            <v>Maquinaria y Equipo para uso propio</v>
          </cell>
        </row>
        <row r="129">
          <cell r="A129">
            <v>3332</v>
          </cell>
          <cell r="B129" t="str">
            <v>Maquinaria y Equipo en Arrendamiento Operativo</v>
          </cell>
        </row>
        <row r="130">
          <cell r="A130">
            <v>3333</v>
          </cell>
          <cell r="B130" t="str">
            <v xml:space="preserve">Maquinarias y Equipo en Arrendamiento Financierio - Leasing </v>
          </cell>
        </row>
        <row r="131">
          <cell r="A131">
            <v>334</v>
          </cell>
          <cell r="B131" t="str">
            <v>Unidades de Transporte</v>
          </cell>
        </row>
        <row r="132">
          <cell r="A132">
            <v>335</v>
          </cell>
          <cell r="B132" t="str">
            <v>Muebles y Enseres</v>
          </cell>
        </row>
        <row r="133">
          <cell r="A133">
            <v>336</v>
          </cell>
          <cell r="B133" t="str">
            <v>Equipos Diversos</v>
          </cell>
        </row>
        <row r="134">
          <cell r="A134">
            <v>337</v>
          </cell>
          <cell r="B134" t="str">
            <v>Unidades de Reemplazo</v>
          </cell>
        </row>
        <row r="135">
          <cell r="A135">
            <v>338</v>
          </cell>
          <cell r="B135" t="str">
            <v>Unidades por Recibir</v>
          </cell>
        </row>
        <row r="136">
          <cell r="A136">
            <v>339</v>
          </cell>
          <cell r="B136" t="str">
            <v>Trabajos en Curso</v>
          </cell>
        </row>
        <row r="137">
          <cell r="A137">
            <v>34</v>
          </cell>
          <cell r="B137" t="str">
            <v>Intangibles</v>
          </cell>
        </row>
        <row r="138">
          <cell r="A138">
            <v>341</v>
          </cell>
          <cell r="B138" t="str">
            <v>Concesiones y Derechos</v>
          </cell>
        </row>
        <row r="139">
          <cell r="A139">
            <v>342</v>
          </cell>
          <cell r="B139" t="str">
            <v>Patentes y Marcas</v>
          </cell>
        </row>
        <row r="140">
          <cell r="A140">
            <v>343</v>
          </cell>
          <cell r="B140" t="str">
            <v>Gastos de Investigación</v>
          </cell>
        </row>
        <row r="141">
          <cell r="A141">
            <v>344</v>
          </cell>
          <cell r="B141" t="str">
            <v>Gastos de Exploración y Desarrollo</v>
          </cell>
        </row>
        <row r="142">
          <cell r="A142">
            <v>345</v>
          </cell>
          <cell r="B142" t="str">
            <v>Gastos de Estudios y Proyectos</v>
          </cell>
        </row>
        <row r="143">
          <cell r="A143">
            <v>346</v>
          </cell>
          <cell r="B143" t="str">
            <v>Gastos de Promoción y Pre-Operativos</v>
          </cell>
        </row>
        <row r="144">
          <cell r="A144">
            <v>347</v>
          </cell>
          <cell r="B144" t="str">
            <v>Gastos de Emisión de Acciones y Obligaciones</v>
          </cell>
        </row>
        <row r="145">
          <cell r="A145">
            <v>348</v>
          </cell>
          <cell r="B145" t="str">
            <v>Intangibles A.C.M.</v>
          </cell>
        </row>
        <row r="146">
          <cell r="A146">
            <v>349</v>
          </cell>
          <cell r="B146" t="str">
            <v>Provisión por Fluctuación de Intangibles A.C.M.</v>
          </cell>
        </row>
        <row r="147">
          <cell r="A147">
            <v>35</v>
          </cell>
          <cell r="B147" t="str">
            <v>Valorización Adicional de Inmueble, Maquinaria y Equipo</v>
          </cell>
        </row>
        <row r="148">
          <cell r="A148">
            <v>351</v>
          </cell>
          <cell r="B148" t="str">
            <v xml:space="preserve">Terrenos </v>
          </cell>
        </row>
        <row r="149">
          <cell r="A149">
            <v>352</v>
          </cell>
          <cell r="B149" t="str">
            <v>Edificios y Otras Construcciones</v>
          </cell>
        </row>
        <row r="150">
          <cell r="A150">
            <v>353</v>
          </cell>
          <cell r="B150" t="str">
            <v xml:space="preserve">Maquinaria, Equipo y Otras Unidades de Explotación </v>
          </cell>
        </row>
        <row r="151">
          <cell r="A151">
            <v>354</v>
          </cell>
          <cell r="B151" t="str">
            <v>Unidades de Transporte</v>
          </cell>
        </row>
        <row r="152">
          <cell r="A152">
            <v>355</v>
          </cell>
          <cell r="B152" t="str">
            <v>Muebles y Enseres</v>
          </cell>
        </row>
        <row r="153">
          <cell r="A153">
            <v>356</v>
          </cell>
          <cell r="B153" t="str">
            <v>Equipos Diversos</v>
          </cell>
        </row>
        <row r="154">
          <cell r="A154">
            <v>358</v>
          </cell>
          <cell r="B154" t="str">
            <v>Valorización  Adicional del Inmueble, Maquinaria y Equipo, ACM.</v>
          </cell>
        </row>
        <row r="155">
          <cell r="A155">
            <v>36</v>
          </cell>
          <cell r="B155" t="str">
            <v>Inmuebles Maquinarias y Equipo-Leyes de Promoción</v>
          </cell>
        </row>
        <row r="156">
          <cell r="A156">
            <v>360</v>
          </cell>
          <cell r="B156" t="str">
            <v>Inmuebles Maquinarias y Equipo-Leyes de Promoción A.C.M.</v>
          </cell>
        </row>
        <row r="157">
          <cell r="A157">
            <v>3601</v>
          </cell>
          <cell r="B157" t="str">
            <v>Inmuebles Maquinarias y Equipo-Leyes de Promoción A.C.M.</v>
          </cell>
        </row>
        <row r="158">
          <cell r="A158">
            <v>3602</v>
          </cell>
          <cell r="B158" t="str">
            <v>Provisión por Fluctuación de Valores de Inmuebles Maquinarias y Equipo-Leyes de Promoción A.C.M.</v>
          </cell>
        </row>
        <row r="159">
          <cell r="A159">
            <v>361</v>
          </cell>
          <cell r="B159" t="str">
            <v>Terrenos</v>
          </cell>
        </row>
        <row r="160">
          <cell r="A160">
            <v>362</v>
          </cell>
          <cell r="B160" t="str">
            <v>Edificios y Otras Construcciones</v>
          </cell>
        </row>
        <row r="161">
          <cell r="A161">
            <v>363</v>
          </cell>
          <cell r="B161" t="str">
            <v>Maquinarias, Equipos y Otras Unidades de Explotación</v>
          </cell>
        </row>
        <row r="162">
          <cell r="A162">
            <v>364</v>
          </cell>
          <cell r="B162" t="str">
            <v>Unidades de Transporte</v>
          </cell>
        </row>
        <row r="163">
          <cell r="A163">
            <v>365</v>
          </cell>
          <cell r="B163" t="str">
            <v>Muebles y Enseres</v>
          </cell>
        </row>
        <row r="164">
          <cell r="A164">
            <v>366</v>
          </cell>
          <cell r="B164" t="str">
            <v>Equipos Diversos</v>
          </cell>
        </row>
        <row r="165">
          <cell r="A165">
            <v>367</v>
          </cell>
          <cell r="B165" t="str">
            <v>Unidades de Reemplazo</v>
          </cell>
        </row>
        <row r="166">
          <cell r="A166">
            <v>368</v>
          </cell>
          <cell r="B166" t="str">
            <v>Unidades por Recibir</v>
          </cell>
        </row>
        <row r="167">
          <cell r="A167">
            <v>369</v>
          </cell>
          <cell r="B167" t="str">
            <v>Provisiones por Fluctuación de Inmuebles, Maquinarias y Equipo A.C.M.</v>
          </cell>
        </row>
        <row r="168">
          <cell r="A168">
            <v>37</v>
          </cell>
          <cell r="B168" t="str">
            <v>Intangibles-Leyes de Promoción</v>
          </cell>
        </row>
        <row r="169">
          <cell r="A169">
            <v>371</v>
          </cell>
          <cell r="B169" t="str">
            <v>Concesiones y Derechos</v>
          </cell>
        </row>
        <row r="170">
          <cell r="A170">
            <v>372</v>
          </cell>
          <cell r="B170" t="str">
            <v>Patentes y Marcas</v>
          </cell>
        </row>
        <row r="171">
          <cell r="A171">
            <v>373</v>
          </cell>
          <cell r="B171" t="str">
            <v>Gastos de Investigación</v>
          </cell>
        </row>
        <row r="172">
          <cell r="A172">
            <v>374</v>
          </cell>
          <cell r="B172" t="str">
            <v>Gastos de Exploración y Desarrollo</v>
          </cell>
        </row>
        <row r="173">
          <cell r="A173">
            <v>375</v>
          </cell>
          <cell r="B173" t="str">
            <v>Gastos de Estudios y Proyectos</v>
          </cell>
        </row>
        <row r="174">
          <cell r="A174">
            <v>376</v>
          </cell>
          <cell r="B174" t="str">
            <v>Gastos de Promoción y Pre-Operativos</v>
          </cell>
        </row>
        <row r="175">
          <cell r="A175">
            <v>377</v>
          </cell>
          <cell r="B175" t="str">
            <v>Gastos de Emisión de Acciones y Obligaciones</v>
          </cell>
        </row>
        <row r="176">
          <cell r="A176">
            <v>378</v>
          </cell>
          <cell r="B176" t="str">
            <v>Intangibles-Leyes de Promoción A.C.M.</v>
          </cell>
        </row>
        <row r="177">
          <cell r="A177">
            <v>379</v>
          </cell>
          <cell r="B177" t="str">
            <v>Provisión por Fluctación de Intangibles-Leyes de Promoción A.C.M.</v>
          </cell>
        </row>
        <row r="178">
          <cell r="A178">
            <v>38</v>
          </cell>
          <cell r="B178" t="str">
            <v xml:space="preserve">Cargas Diferidas </v>
          </cell>
        </row>
        <row r="179">
          <cell r="A179">
            <v>381</v>
          </cell>
          <cell r="B179" t="str">
            <v>Intereses por Devengar</v>
          </cell>
        </row>
        <row r="180">
          <cell r="A180">
            <v>3811</v>
          </cell>
          <cell r="B180" t="str">
            <v>Sobre Cuentas por Pagar Comerciales</v>
          </cell>
        </row>
        <row r="181">
          <cell r="A181">
            <v>3812</v>
          </cell>
          <cell r="B181" t="str">
            <v>Sobre Préstamos de Entidades del Sector Financiero</v>
          </cell>
        </row>
        <row r="182">
          <cell r="A182">
            <v>382</v>
          </cell>
          <cell r="B182" t="str">
            <v>Seguros Pagados por Adelantado</v>
          </cell>
        </row>
        <row r="183">
          <cell r="A183">
            <v>3821</v>
          </cell>
          <cell r="B183" t="str">
            <v>Seguros contra….</v>
          </cell>
        </row>
        <row r="184">
          <cell r="A184">
            <v>383</v>
          </cell>
          <cell r="B184" t="str">
            <v>Alquileres Pagados por Adelantado</v>
          </cell>
        </row>
        <row r="185">
          <cell r="A185">
            <v>384</v>
          </cell>
          <cell r="B185" t="str">
            <v>Entregas a Rendir Cuentas</v>
          </cell>
        </row>
        <row r="186">
          <cell r="A186">
            <v>3841</v>
          </cell>
          <cell r="B186" t="str">
            <v>Accionistas y Directores</v>
          </cell>
        </row>
        <row r="187">
          <cell r="A187">
            <v>3842</v>
          </cell>
          <cell r="B187" t="str">
            <v>Trabajadores</v>
          </cell>
        </row>
        <row r="188">
          <cell r="A188">
            <v>385</v>
          </cell>
          <cell r="B188" t="str">
            <v>Adelanto de Remuneraciones</v>
          </cell>
        </row>
        <row r="189">
          <cell r="A189">
            <v>3851</v>
          </cell>
          <cell r="B189" t="str">
            <v>Directivos y Funcionarios</v>
          </cell>
        </row>
        <row r="190">
          <cell r="A190">
            <v>3852</v>
          </cell>
          <cell r="B190" t="str">
            <v>Servidores</v>
          </cell>
        </row>
        <row r="191">
          <cell r="A191">
            <v>386</v>
          </cell>
          <cell r="B191" t="str">
            <v>Impuesto a la Renta</v>
          </cell>
        </row>
        <row r="192">
          <cell r="A192">
            <v>3861</v>
          </cell>
          <cell r="B192" t="str">
            <v>Pago a Cuenta</v>
          </cell>
        </row>
        <row r="193">
          <cell r="A193">
            <v>388</v>
          </cell>
          <cell r="B193" t="str">
            <v>Gastos Anticipados A.C.M.</v>
          </cell>
        </row>
        <row r="194">
          <cell r="A194">
            <v>389</v>
          </cell>
          <cell r="B194" t="str">
            <v>Otras Cargas Diferidas</v>
          </cell>
        </row>
        <row r="195">
          <cell r="A195">
            <v>3891</v>
          </cell>
          <cell r="B195" t="str">
            <v>Honorarios</v>
          </cell>
        </row>
        <row r="196">
          <cell r="A196">
            <v>3892</v>
          </cell>
          <cell r="B196" t="str">
            <v>Servicios</v>
          </cell>
        </row>
        <row r="197">
          <cell r="A197">
            <v>3893</v>
          </cell>
          <cell r="B197" t="str">
            <v>IGV por Aplicar</v>
          </cell>
        </row>
        <row r="198">
          <cell r="A198">
            <v>39</v>
          </cell>
          <cell r="B198" t="str">
            <v>Depreciación y Amortización Acumulada</v>
          </cell>
        </row>
        <row r="199">
          <cell r="A199">
            <v>393</v>
          </cell>
          <cell r="B199" t="str">
            <v>Depreciación Inmuebles, Maquinaria y Equipo</v>
          </cell>
        </row>
        <row r="200">
          <cell r="A200">
            <v>3931</v>
          </cell>
          <cell r="B200" t="str">
            <v>Edificios y Otras Construcciones</v>
          </cell>
        </row>
        <row r="201">
          <cell r="A201">
            <v>3932</v>
          </cell>
          <cell r="B201" t="str">
            <v>Mquinaria, Equipo y Otras Unidades de Explotación</v>
          </cell>
        </row>
        <row r="202">
          <cell r="A202">
            <v>3933</v>
          </cell>
          <cell r="B202" t="str">
            <v>Unidades  de Transporte</v>
          </cell>
        </row>
        <row r="203">
          <cell r="A203">
            <v>3934</v>
          </cell>
          <cell r="B203" t="str">
            <v>Muebles y Enseres</v>
          </cell>
        </row>
        <row r="204">
          <cell r="A204">
            <v>3935</v>
          </cell>
          <cell r="B204" t="str">
            <v>Equipos Diversos</v>
          </cell>
        </row>
        <row r="205">
          <cell r="A205">
            <v>394</v>
          </cell>
          <cell r="B205" t="str">
            <v>Amortización Intangibles</v>
          </cell>
        </row>
        <row r="206">
          <cell r="A206">
            <v>3941</v>
          </cell>
          <cell r="B206" t="str">
            <v>Concesiones y Derechos</v>
          </cell>
        </row>
        <row r="207">
          <cell r="A207">
            <v>3942</v>
          </cell>
          <cell r="B207" t="str">
            <v>Patentes y Marcas</v>
          </cell>
        </row>
        <row r="208">
          <cell r="A208">
            <v>3943</v>
          </cell>
          <cell r="B208" t="str">
            <v>Gastos de Investigación</v>
          </cell>
        </row>
        <row r="209">
          <cell r="A209">
            <v>3944</v>
          </cell>
          <cell r="B209" t="str">
            <v>Gastos de Exploración y Desarrollo</v>
          </cell>
        </row>
        <row r="210">
          <cell r="A210">
            <v>3945</v>
          </cell>
          <cell r="B210" t="str">
            <v>Gastos de Estudios y Proyectos</v>
          </cell>
        </row>
        <row r="211">
          <cell r="A211">
            <v>3946</v>
          </cell>
          <cell r="B211" t="str">
            <v>Gastos de Promoción y Pre-Operativos</v>
          </cell>
        </row>
        <row r="212">
          <cell r="A212">
            <v>3947</v>
          </cell>
          <cell r="B212" t="str">
            <v>Gastos de Emisión de Acciones y Obligaciones</v>
          </cell>
        </row>
        <row r="213">
          <cell r="A213">
            <v>396</v>
          </cell>
          <cell r="B213" t="str">
            <v>Depreciación Inmuebles, Maquinaria y Equipo-Leyes de Promoción</v>
          </cell>
        </row>
        <row r="214">
          <cell r="A214">
            <v>397</v>
          </cell>
          <cell r="B214" t="str">
            <v>Amortización Intangibles-Leyes de Promoción</v>
          </cell>
        </row>
        <row r="215">
          <cell r="A215">
            <v>398</v>
          </cell>
          <cell r="B215" t="str">
            <v>Depreciación y Amortización Acumulada A.C.M.</v>
          </cell>
        </row>
        <row r="216">
          <cell r="A216">
            <v>40</v>
          </cell>
          <cell r="B216" t="str">
            <v>Tributos por Pagar</v>
          </cell>
        </row>
        <row r="217">
          <cell r="A217">
            <v>401</v>
          </cell>
          <cell r="B217" t="str">
            <v>Gobierno Central</v>
          </cell>
        </row>
        <row r="218">
          <cell r="A218">
            <v>4011</v>
          </cell>
          <cell r="B218" t="str">
            <v>Impuesto General a las Ventas</v>
          </cell>
        </row>
        <row r="219">
          <cell r="A219">
            <v>4012</v>
          </cell>
          <cell r="B219" t="str">
            <v>Impuesto Selectivo al Consumo</v>
          </cell>
        </row>
        <row r="220">
          <cell r="A220">
            <v>4013</v>
          </cell>
          <cell r="B220" t="str">
            <v>Impuestos a las Remuneraciones(derogado)</v>
          </cell>
        </row>
        <row r="221">
          <cell r="A221">
            <v>4014</v>
          </cell>
          <cell r="B221" t="str">
            <v>Cánones</v>
          </cell>
        </row>
        <row r="222">
          <cell r="A222">
            <v>4015</v>
          </cell>
          <cell r="B222" t="str">
            <v>Derechos Aduaneros</v>
          </cell>
        </row>
        <row r="223">
          <cell r="A223">
            <v>4016</v>
          </cell>
          <cell r="B223" t="str">
            <v>Impuesto al Patrimonio Empresarial(derogado)</v>
          </cell>
        </row>
        <row r="224">
          <cell r="A224">
            <v>4017</v>
          </cell>
          <cell r="B224" t="str">
            <v>Impuesto a la Renta</v>
          </cell>
        </row>
        <row r="225">
          <cell r="A225">
            <v>40171</v>
          </cell>
          <cell r="B225" t="str">
            <v>Renta de 1ra. Categoría</v>
          </cell>
        </row>
        <row r="226">
          <cell r="A226">
            <v>40172</v>
          </cell>
          <cell r="B226" t="str">
            <v>Renta de 2da. Categoría</v>
          </cell>
        </row>
        <row r="227">
          <cell r="A227">
            <v>40173</v>
          </cell>
          <cell r="B227" t="str">
            <v>Renta de 3ra. Categoría</v>
          </cell>
        </row>
        <row r="228">
          <cell r="A228">
            <v>40174</v>
          </cell>
          <cell r="B228" t="str">
            <v>Renta de 4ta. Categoría</v>
          </cell>
        </row>
        <row r="229">
          <cell r="A229">
            <v>40175</v>
          </cell>
          <cell r="B229" t="str">
            <v>Renta de 5ta. Categoría</v>
          </cell>
        </row>
        <row r="230">
          <cell r="A230">
            <v>40178</v>
          </cell>
          <cell r="B230" t="str">
            <v>Renta de 3ra. Categoría ACM</v>
          </cell>
        </row>
        <row r="231">
          <cell r="A231">
            <v>4018</v>
          </cell>
          <cell r="B231" t="str">
            <v>IEAN</v>
          </cell>
        </row>
        <row r="232">
          <cell r="A232">
            <v>4019</v>
          </cell>
          <cell r="B232" t="str">
            <v>Otros Tributos</v>
          </cell>
        </row>
        <row r="233">
          <cell r="A233">
            <v>40191</v>
          </cell>
          <cell r="B233" t="str">
            <v>I.E.S.</v>
          </cell>
        </row>
        <row r="234">
          <cell r="A234">
            <v>402</v>
          </cell>
          <cell r="B234" t="str">
            <v>Gobierno Central- Certificados Tributarios</v>
          </cell>
        </row>
        <row r="235">
          <cell r="A235">
            <v>4021</v>
          </cell>
          <cell r="B235" t="str">
            <v>Certificado de Reintegro Tributario-Certex</v>
          </cell>
        </row>
        <row r="236">
          <cell r="A236">
            <v>4022</v>
          </cell>
          <cell r="B236" t="str">
            <v>Certificado de Devolución del Crédito Fiscal</v>
          </cell>
        </row>
        <row r="237">
          <cell r="A237">
            <v>4029</v>
          </cell>
          <cell r="B237" t="str">
            <v>Otros Certificados Tributarios</v>
          </cell>
        </row>
        <row r="238">
          <cell r="A238">
            <v>403</v>
          </cell>
          <cell r="B238" t="str">
            <v>Contribuciones a Instituciones Públicas</v>
          </cell>
        </row>
        <row r="239">
          <cell r="A239">
            <v>4031</v>
          </cell>
          <cell r="B239" t="str">
            <v>ESSALUD</v>
          </cell>
        </row>
        <row r="240">
          <cell r="A240">
            <v>4032</v>
          </cell>
          <cell r="B240" t="str">
            <v>ONP</v>
          </cell>
        </row>
        <row r="241">
          <cell r="A241">
            <v>4033</v>
          </cell>
          <cell r="B241" t="str">
            <v>SENATI</v>
          </cell>
        </row>
        <row r="242">
          <cell r="A242">
            <v>4034</v>
          </cell>
          <cell r="B242" t="str">
            <v>SENCICO</v>
          </cell>
        </row>
        <row r="243">
          <cell r="A243">
            <v>4035</v>
          </cell>
          <cell r="B243" t="str">
            <v>SCTR</v>
          </cell>
        </row>
        <row r="244">
          <cell r="A244">
            <v>405</v>
          </cell>
          <cell r="B244" t="str">
            <v>Gobierno(s) Local(es)</v>
          </cell>
        </row>
        <row r="245">
          <cell r="A245">
            <v>4051</v>
          </cell>
          <cell r="B245" t="str">
            <v>Impuesto Predial</v>
          </cell>
        </row>
        <row r="246">
          <cell r="A246">
            <v>4052</v>
          </cell>
          <cell r="B246" t="str">
            <v>Arbitrios Municipales</v>
          </cell>
        </row>
        <row r="247">
          <cell r="A247">
            <v>4053</v>
          </cell>
          <cell r="B247" t="str">
            <v>Licencias</v>
          </cell>
        </row>
        <row r="248">
          <cell r="A248">
            <v>4054</v>
          </cell>
          <cell r="B248" t="str">
            <v>Impuesto Automotriz</v>
          </cell>
        </row>
        <row r="249">
          <cell r="A249">
            <v>408</v>
          </cell>
          <cell r="B249" t="str">
            <v>Tributos A.C.M.</v>
          </cell>
        </row>
        <row r="250">
          <cell r="A250">
            <v>4081</v>
          </cell>
          <cell r="B250" t="str">
            <v>Renta de 3ra. Categoría - ACM</v>
          </cell>
        </row>
        <row r="251">
          <cell r="A251">
            <v>41</v>
          </cell>
          <cell r="B251" t="str">
            <v>Remuneraciones y Participaciones por Pagar</v>
          </cell>
        </row>
        <row r="252">
          <cell r="A252">
            <v>411</v>
          </cell>
          <cell r="B252" t="str">
            <v>Remuneraciones por Pagar</v>
          </cell>
        </row>
        <row r="253">
          <cell r="A253">
            <v>4111</v>
          </cell>
          <cell r="B253" t="str">
            <v>Sueldos</v>
          </cell>
        </row>
        <row r="254">
          <cell r="A254">
            <v>4112</v>
          </cell>
          <cell r="B254" t="str">
            <v>Salarios</v>
          </cell>
        </row>
        <row r="255">
          <cell r="A255">
            <v>412</v>
          </cell>
          <cell r="B255" t="str">
            <v>Vacaciones por Pagar</v>
          </cell>
        </row>
        <row r="256">
          <cell r="A256">
            <v>413</v>
          </cell>
          <cell r="B256" t="str">
            <v>Participaciones por Pagar</v>
          </cell>
        </row>
        <row r="257">
          <cell r="A257">
            <v>414</v>
          </cell>
          <cell r="B257" t="str">
            <v>Remuneraciones y Participaciones al Directorio</v>
          </cell>
        </row>
        <row r="258">
          <cell r="A258">
            <v>42</v>
          </cell>
          <cell r="B258" t="str">
            <v>Proveedores</v>
          </cell>
        </row>
        <row r="259">
          <cell r="A259">
            <v>421</v>
          </cell>
          <cell r="B259" t="str">
            <v>Facturas por Pagar</v>
          </cell>
        </row>
        <row r="260">
          <cell r="A260">
            <v>422</v>
          </cell>
          <cell r="B260" t="str">
            <v>Anticipos Otorgados</v>
          </cell>
        </row>
        <row r="261">
          <cell r="A261">
            <v>423</v>
          </cell>
          <cell r="B261" t="str">
            <v>Letras (o Efectos) por Pagar</v>
          </cell>
        </row>
        <row r="262">
          <cell r="A262">
            <v>428</v>
          </cell>
          <cell r="B262" t="str">
            <v>Anticipos a Proveedores A.C.M.</v>
          </cell>
        </row>
        <row r="263">
          <cell r="A263">
            <v>45</v>
          </cell>
          <cell r="B263" t="str">
            <v>Dividendos por Pagar</v>
          </cell>
        </row>
        <row r="264">
          <cell r="A264">
            <v>451</v>
          </cell>
          <cell r="B264" t="str">
            <v>Accionistas</v>
          </cell>
        </row>
        <row r="265">
          <cell r="A265">
            <v>46</v>
          </cell>
          <cell r="B265" t="str">
            <v>Cuentas por Pagar Diversas</v>
          </cell>
        </row>
        <row r="266">
          <cell r="A266">
            <v>461</v>
          </cell>
          <cell r="B266" t="str">
            <v>Préstamos a Terceros</v>
          </cell>
        </row>
        <row r="267">
          <cell r="A267">
            <v>462</v>
          </cell>
          <cell r="B267" t="str">
            <v>Reclamos a Terceros</v>
          </cell>
        </row>
        <row r="268">
          <cell r="A268">
            <v>463</v>
          </cell>
          <cell r="B268" t="str">
            <v>Préstamos de Accionistas o Socios</v>
          </cell>
        </row>
        <row r="269">
          <cell r="A269">
            <v>465</v>
          </cell>
          <cell r="B269" t="str">
            <v>Bonos y Obligaciones</v>
          </cell>
        </row>
        <row r="270">
          <cell r="A270">
            <v>466</v>
          </cell>
          <cell r="B270" t="str">
            <v>Intereses por Pagar</v>
          </cell>
        </row>
        <row r="271">
          <cell r="A271">
            <v>467</v>
          </cell>
          <cell r="B271" t="str">
            <v>Depósitos enn Garantía</v>
          </cell>
        </row>
        <row r="272">
          <cell r="A272">
            <v>468</v>
          </cell>
          <cell r="B272" t="str">
            <v>Comunidades Laborales</v>
          </cell>
        </row>
        <row r="273">
          <cell r="A273">
            <v>469</v>
          </cell>
          <cell r="B273" t="str">
            <v>Otras Cuentas por Pagar Diversas</v>
          </cell>
        </row>
        <row r="274">
          <cell r="A274">
            <v>4691</v>
          </cell>
          <cell r="B274" t="str">
            <v>Aportaciones al AFP</v>
          </cell>
        </row>
        <row r="275">
          <cell r="A275">
            <v>4692</v>
          </cell>
          <cell r="B275" t="str">
            <v>Aporte Essalud Vida</v>
          </cell>
        </row>
        <row r="276">
          <cell r="A276">
            <v>47</v>
          </cell>
          <cell r="B276" t="str">
            <v>Beneficios Sociales de los Trabajadores</v>
          </cell>
        </row>
        <row r="277">
          <cell r="A277">
            <v>471</v>
          </cell>
          <cell r="B277" t="str">
            <v>Compensación por Tiempo de Servicios</v>
          </cell>
        </row>
        <row r="278">
          <cell r="A278">
            <v>4711</v>
          </cell>
          <cell r="B278" t="str">
            <v>Personal Administrativo</v>
          </cell>
        </row>
        <row r="279">
          <cell r="A279">
            <v>4712</v>
          </cell>
          <cell r="B279" t="str">
            <v>Personal de Ventas</v>
          </cell>
        </row>
        <row r="280">
          <cell r="A280">
            <v>4713</v>
          </cell>
          <cell r="B280" t="str">
            <v>Personal de Producción</v>
          </cell>
        </row>
        <row r="281">
          <cell r="A281">
            <v>472</v>
          </cell>
          <cell r="B281" t="str">
            <v>Adelantos por Compensación por Tiempo de Servicios</v>
          </cell>
        </row>
        <row r="282">
          <cell r="A282">
            <v>4721</v>
          </cell>
          <cell r="B282" t="str">
            <v>Personal Administrativo</v>
          </cell>
        </row>
        <row r="283">
          <cell r="A283">
            <v>4722</v>
          </cell>
          <cell r="B283" t="str">
            <v>Personal de Ventas</v>
          </cell>
        </row>
        <row r="284">
          <cell r="A284">
            <v>4723</v>
          </cell>
          <cell r="B284" t="str">
            <v>Personal de Producción</v>
          </cell>
        </row>
        <row r="285">
          <cell r="A285">
            <v>473</v>
          </cell>
          <cell r="B285" t="str">
            <v>Jublilación</v>
          </cell>
        </row>
        <row r="286">
          <cell r="A286">
            <v>4731</v>
          </cell>
          <cell r="B286" t="str">
            <v>Jubilados</v>
          </cell>
        </row>
        <row r="287">
          <cell r="A287">
            <v>48</v>
          </cell>
          <cell r="B287" t="str">
            <v>Provisiones Diversas</v>
          </cell>
        </row>
        <row r="288">
          <cell r="A288">
            <v>481</v>
          </cell>
          <cell r="B288" t="str">
            <v xml:space="preserve">Garantías Sobre Ventas </v>
          </cell>
        </row>
        <row r="289">
          <cell r="A289">
            <v>482</v>
          </cell>
          <cell r="B289" t="str">
            <v>Provisión para Pérdidas en Ventas a Futuro</v>
          </cell>
        </row>
        <row r="290">
          <cell r="A290">
            <v>483</v>
          </cell>
          <cell r="B290" t="str">
            <v>Provisión para Pérdidas por Litigio</v>
          </cell>
        </row>
        <row r="291">
          <cell r="A291">
            <v>484</v>
          </cell>
          <cell r="B291" t="str">
            <v>Provisión para Autoseguro</v>
          </cell>
        </row>
        <row r="292">
          <cell r="A292">
            <v>485</v>
          </cell>
          <cell r="B292" t="str">
            <v>Provisión para Investigación Científica y Tecnológica</v>
          </cell>
        </row>
        <row r="293">
          <cell r="A293">
            <v>49</v>
          </cell>
          <cell r="B293" t="str">
            <v>Ganacias Diferidas</v>
          </cell>
        </row>
        <row r="294">
          <cell r="A294">
            <v>491</v>
          </cell>
          <cell r="B294" t="str">
            <v>Ventas Diferidas</v>
          </cell>
        </row>
        <row r="295">
          <cell r="A295">
            <v>1911</v>
          </cell>
          <cell r="B295" t="str">
            <v>Venta de Bienes</v>
          </cell>
        </row>
        <row r="296">
          <cell r="A296">
            <v>4912</v>
          </cell>
          <cell r="B296" t="str">
            <v>Venta de Servicios</v>
          </cell>
        </row>
        <row r="297">
          <cell r="A297">
            <v>492</v>
          </cell>
          <cell r="B297" t="str">
            <v>Costos Diferidos</v>
          </cell>
        </row>
        <row r="298">
          <cell r="A298">
            <v>4921</v>
          </cell>
          <cell r="B298" t="str">
            <v xml:space="preserve">Costos de Bienes </v>
          </cell>
        </row>
        <row r="299">
          <cell r="A299">
            <v>4922</v>
          </cell>
          <cell r="B299" t="str">
            <v>Costo de Servicios</v>
          </cell>
        </row>
        <row r="300">
          <cell r="A300">
            <v>493</v>
          </cell>
          <cell r="B300" t="str">
            <v>Intereses Diferidos</v>
          </cell>
        </row>
        <row r="301">
          <cell r="A301">
            <v>498</v>
          </cell>
          <cell r="B301" t="str">
            <v>Ganancias Diferidas A.C.M.</v>
          </cell>
        </row>
        <row r="302">
          <cell r="A302">
            <v>499</v>
          </cell>
          <cell r="B302" t="str">
            <v>Otras Ganancias Diferidas</v>
          </cell>
        </row>
        <row r="303">
          <cell r="A303">
            <v>50</v>
          </cell>
          <cell r="B303" t="str">
            <v>Capital</v>
          </cell>
        </row>
        <row r="304">
          <cell r="A304">
            <v>501</v>
          </cell>
          <cell r="B304" t="str">
            <v>Capital por Aportes</v>
          </cell>
        </row>
        <row r="305">
          <cell r="A305">
            <v>502</v>
          </cell>
          <cell r="B305" t="str">
            <v>Capital Personal</v>
          </cell>
        </row>
        <row r="306">
          <cell r="A306">
            <v>503</v>
          </cell>
          <cell r="B306" t="str">
            <v>Capital por Valorización Adicional</v>
          </cell>
        </row>
        <row r="307">
          <cell r="A307">
            <v>508</v>
          </cell>
          <cell r="B307" t="str">
            <v>Capital A.C.M.</v>
          </cell>
        </row>
        <row r="308">
          <cell r="A308">
            <v>509</v>
          </cell>
          <cell r="B308" t="str">
            <v>Cuenta Personal del Propietario</v>
          </cell>
        </row>
        <row r="309">
          <cell r="A309">
            <v>53</v>
          </cell>
          <cell r="B309" t="str">
            <v>Incremento Patrimonial por Valorización Adicional</v>
          </cell>
        </row>
        <row r="310">
          <cell r="A310">
            <v>55</v>
          </cell>
          <cell r="B310" t="str">
            <v>Acciones de Inversión</v>
          </cell>
        </row>
        <row r="311">
          <cell r="A311">
            <v>551</v>
          </cell>
          <cell r="B311" t="str">
            <v>Acciones Laborales</v>
          </cell>
        </row>
        <row r="312">
          <cell r="A312">
            <v>552</v>
          </cell>
          <cell r="B312" t="str">
            <v>Remanente Para Acciones Laborales</v>
          </cell>
        </row>
        <row r="313">
          <cell r="A313">
            <v>553</v>
          </cell>
          <cell r="B313" t="str">
            <v>Accionario Laboral por Valorización Adicional</v>
          </cell>
        </row>
        <row r="314">
          <cell r="A314">
            <v>557</v>
          </cell>
          <cell r="B314" t="str">
            <v>Certificados Provisionales de Participación Patrimonial</v>
          </cell>
        </row>
        <row r="315">
          <cell r="A315">
            <v>5571</v>
          </cell>
          <cell r="B315" t="str">
            <v>Excedente de Revaluación</v>
          </cell>
        </row>
        <row r="316">
          <cell r="A316">
            <v>558</v>
          </cell>
          <cell r="B316" t="str">
            <v>Accionario Laboral A.C.M.</v>
          </cell>
        </row>
        <row r="317">
          <cell r="A317">
            <v>559</v>
          </cell>
          <cell r="B317" t="str">
            <v>Acciones Laborales por Emitir</v>
          </cell>
        </row>
        <row r="318">
          <cell r="A318">
            <v>56</v>
          </cell>
          <cell r="B318" t="str">
            <v>Capital Adicional</v>
          </cell>
        </row>
        <row r="319">
          <cell r="A319">
            <v>561</v>
          </cell>
          <cell r="B319" t="str">
            <v>Donaciones</v>
          </cell>
        </row>
        <row r="320">
          <cell r="A320">
            <v>562</v>
          </cell>
          <cell r="B320" t="str">
            <v>Primas de Emisión</v>
          </cell>
        </row>
        <row r="321">
          <cell r="A321">
            <v>563</v>
          </cell>
          <cell r="B321" t="str">
            <v>Otros Aportes de Accionistas (o socios)</v>
          </cell>
        </row>
        <row r="322">
          <cell r="A322">
            <v>568</v>
          </cell>
          <cell r="B322" t="str">
            <v>Capital Adicional A.C.M.</v>
          </cell>
        </row>
        <row r="323">
          <cell r="A323">
            <v>57</v>
          </cell>
          <cell r="B323" t="str">
            <v>Excedente de Revaluación</v>
          </cell>
        </row>
        <row r="324">
          <cell r="A324">
            <v>571</v>
          </cell>
          <cell r="B324" t="str">
            <v>Excedente de Revaluación</v>
          </cell>
        </row>
        <row r="325">
          <cell r="A325">
            <v>573</v>
          </cell>
          <cell r="B325" t="str">
            <v>Valorización Adicional</v>
          </cell>
        </row>
        <row r="326">
          <cell r="A326">
            <v>57303</v>
          </cell>
          <cell r="B326" t="str">
            <v>Maquinarias</v>
          </cell>
        </row>
        <row r="327">
          <cell r="A327">
            <v>578</v>
          </cell>
          <cell r="B327" t="str">
            <v>Excedente de Revaluación .AC.M.</v>
          </cell>
        </row>
        <row r="328">
          <cell r="A328">
            <v>58</v>
          </cell>
          <cell r="B328" t="str">
            <v>Reservas</v>
          </cell>
        </row>
        <row r="329">
          <cell r="A329">
            <v>581</v>
          </cell>
          <cell r="B329" t="str">
            <v>Reserva Para Reinversiones</v>
          </cell>
        </row>
        <row r="330">
          <cell r="A330">
            <v>582</v>
          </cell>
          <cell r="B330" t="str">
            <v>Reserva Legal</v>
          </cell>
        </row>
        <row r="331">
          <cell r="A331">
            <v>583</v>
          </cell>
          <cell r="B331" t="str">
            <v>Reservas Contractuales</v>
          </cell>
        </row>
        <row r="332">
          <cell r="A332">
            <v>584</v>
          </cell>
          <cell r="B332" t="str">
            <v>Reservas Estatutarias</v>
          </cell>
        </row>
        <row r="333">
          <cell r="A333">
            <v>585</v>
          </cell>
          <cell r="B333" t="str">
            <v>Reservas Facultativas</v>
          </cell>
        </row>
        <row r="334">
          <cell r="A334">
            <v>588</v>
          </cell>
          <cell r="B334" t="str">
            <v>Reservas  A.C.M</v>
          </cell>
        </row>
        <row r="335">
          <cell r="A335">
            <v>589</v>
          </cell>
          <cell r="B335" t="str">
            <v>Otras Reservas</v>
          </cell>
        </row>
        <row r="336">
          <cell r="A336">
            <v>59</v>
          </cell>
          <cell r="B336" t="str">
            <v>Resultados Acumulados</v>
          </cell>
        </row>
        <row r="337">
          <cell r="A337">
            <v>591</v>
          </cell>
          <cell r="B337" t="str">
            <v>Utilidades no Distribuidas</v>
          </cell>
        </row>
        <row r="338">
          <cell r="A338">
            <v>592</v>
          </cell>
          <cell r="B338" t="str">
            <v>Pérdidas Acumuladas</v>
          </cell>
        </row>
        <row r="339">
          <cell r="A339">
            <v>598</v>
          </cell>
          <cell r="B339" t="str">
            <v>Resultado por Exposición a la Inflación</v>
          </cell>
        </row>
        <row r="340">
          <cell r="A340">
            <v>5981</v>
          </cell>
          <cell r="B340" t="str">
            <v>Resultado por Exposición a la InflaciónAcumulada, REIA</v>
          </cell>
        </row>
        <row r="341">
          <cell r="A341">
            <v>5982</v>
          </cell>
          <cell r="B341" t="str">
            <v>Resultado por Exposición a la Inflación del Ejercicio, REIE</v>
          </cell>
        </row>
        <row r="342">
          <cell r="A342">
            <v>60</v>
          </cell>
          <cell r="B342" t="str">
            <v>Compras</v>
          </cell>
        </row>
        <row r="343">
          <cell r="A343">
            <v>601</v>
          </cell>
          <cell r="B343" t="str">
            <v xml:space="preserve">Mercaderías </v>
          </cell>
        </row>
        <row r="344">
          <cell r="A344">
            <v>604</v>
          </cell>
          <cell r="B344" t="str">
            <v xml:space="preserve">Materias Primas y Auxiliares </v>
          </cell>
        </row>
        <row r="345">
          <cell r="A345">
            <v>605</v>
          </cell>
          <cell r="B345" t="str">
            <v>Envases y Embalajes</v>
          </cell>
        </row>
        <row r="346">
          <cell r="A346">
            <v>606</v>
          </cell>
          <cell r="B346" t="str">
            <v>Suministros Diversos</v>
          </cell>
        </row>
        <row r="347">
          <cell r="A347">
            <v>608</v>
          </cell>
          <cell r="B347" t="str">
            <v>Compras A.C.M</v>
          </cell>
        </row>
        <row r="348">
          <cell r="A348">
            <v>609</v>
          </cell>
          <cell r="B348" t="str">
            <v xml:space="preserve">Gastos Vinculados a las Compras </v>
          </cell>
        </row>
        <row r="349">
          <cell r="A349">
            <v>61</v>
          </cell>
          <cell r="B349" t="str">
            <v>Variación de Existencias</v>
          </cell>
        </row>
        <row r="350">
          <cell r="A350">
            <v>611</v>
          </cell>
          <cell r="B350" t="str">
            <v xml:space="preserve">Mercaderías </v>
          </cell>
        </row>
        <row r="351">
          <cell r="A351">
            <v>614</v>
          </cell>
          <cell r="B351" t="str">
            <v xml:space="preserve">Materias Primas y Auxiliares </v>
          </cell>
        </row>
        <row r="352">
          <cell r="A352">
            <v>615</v>
          </cell>
          <cell r="B352" t="str">
            <v>Envases y Embalajes</v>
          </cell>
        </row>
        <row r="353">
          <cell r="A353">
            <v>616</v>
          </cell>
          <cell r="B353" t="str">
            <v>Suministros Diversos</v>
          </cell>
        </row>
        <row r="354">
          <cell r="A354">
            <v>618</v>
          </cell>
          <cell r="B354" t="str">
            <v>Variación de Existencias A.C.M.</v>
          </cell>
        </row>
        <row r="355">
          <cell r="A355">
            <v>62</v>
          </cell>
          <cell r="B355" t="str">
            <v>Cargas de Personal</v>
          </cell>
        </row>
        <row r="356">
          <cell r="A356">
            <v>6201</v>
          </cell>
          <cell r="B356" t="str">
            <v>Cargas de Personal - ACM</v>
          </cell>
        </row>
        <row r="357">
          <cell r="A357">
            <v>621</v>
          </cell>
          <cell r="B357" t="str">
            <v>Sueldos</v>
          </cell>
        </row>
        <row r="358">
          <cell r="A358">
            <v>6211</v>
          </cell>
          <cell r="B358" t="str">
            <v>Básico</v>
          </cell>
        </row>
        <row r="359">
          <cell r="A359">
            <v>6212</v>
          </cell>
          <cell r="B359" t="str">
            <v>Incremento por SNP</v>
          </cell>
        </row>
        <row r="360">
          <cell r="A360">
            <v>6213</v>
          </cell>
          <cell r="B360" t="str">
            <v>Incremneto por AFP</v>
          </cell>
        </row>
        <row r="361">
          <cell r="A361">
            <v>622</v>
          </cell>
          <cell r="B361" t="str">
            <v>Salarios</v>
          </cell>
        </row>
        <row r="362">
          <cell r="A362">
            <v>623</v>
          </cell>
          <cell r="B362" t="str">
            <v>Comisiones</v>
          </cell>
        </row>
        <row r="363">
          <cell r="A363">
            <v>624</v>
          </cell>
          <cell r="B363" t="str">
            <v>Remuneraciones en Especie</v>
          </cell>
        </row>
        <row r="364">
          <cell r="A364">
            <v>625</v>
          </cell>
          <cell r="B364" t="str">
            <v>Otras Remuneraciones</v>
          </cell>
        </row>
        <row r="365">
          <cell r="A365">
            <v>6251</v>
          </cell>
          <cell r="B365" t="str">
            <v>Horas Extras</v>
          </cell>
        </row>
        <row r="366">
          <cell r="A366">
            <v>6252</v>
          </cell>
          <cell r="B366" t="str">
            <v>Bonificaciones</v>
          </cell>
        </row>
        <row r="367">
          <cell r="A367">
            <v>6253</v>
          </cell>
          <cell r="B367" t="str">
            <v>Asignación Familiar</v>
          </cell>
        </row>
        <row r="368">
          <cell r="A368">
            <v>6254</v>
          </cell>
          <cell r="B368" t="str">
            <v>Gratificación</v>
          </cell>
        </row>
        <row r="369">
          <cell r="A369">
            <v>6255</v>
          </cell>
          <cell r="B369" t="str">
            <v>Otras</v>
          </cell>
        </row>
        <row r="370">
          <cell r="A370">
            <v>626</v>
          </cell>
          <cell r="B370" t="str">
            <v xml:space="preserve">Vacaciones </v>
          </cell>
        </row>
        <row r="371">
          <cell r="A371">
            <v>627</v>
          </cell>
          <cell r="B371" t="str">
            <v>Seguridad y Prevención Social</v>
          </cell>
        </row>
        <row r="372">
          <cell r="A372">
            <v>6271</v>
          </cell>
          <cell r="B372" t="str">
            <v>Régimen de Prestaciones de Salud(Essalud)</v>
          </cell>
        </row>
        <row r="373">
          <cell r="A373">
            <v>6272</v>
          </cell>
          <cell r="B373" t="str">
            <v>Régimen de Pensiones</v>
          </cell>
        </row>
        <row r="374">
          <cell r="A374">
            <v>6273</v>
          </cell>
          <cell r="B374" t="str">
            <v>Accidentes de Trabajo y Enfermedades Profesionales(SCTR)</v>
          </cell>
        </row>
        <row r="375">
          <cell r="A375">
            <v>6274</v>
          </cell>
          <cell r="B375" t="str">
            <v>Seguros de Vida</v>
          </cell>
        </row>
        <row r="376">
          <cell r="A376">
            <v>6275</v>
          </cell>
          <cell r="B376" t="str">
            <v>Seguros Particulares de Prestaciones de Salud</v>
          </cell>
        </row>
        <row r="377">
          <cell r="A377">
            <v>6279</v>
          </cell>
          <cell r="B377" t="str">
            <v>Otros</v>
          </cell>
        </row>
        <row r="378">
          <cell r="A378">
            <v>628</v>
          </cell>
          <cell r="B378" t="str">
            <v>Remuneraciones al Directorio</v>
          </cell>
        </row>
        <row r="379">
          <cell r="A379">
            <v>629</v>
          </cell>
          <cell r="B379" t="str">
            <v>Otras cargas de personal</v>
          </cell>
        </row>
        <row r="380">
          <cell r="A380">
            <v>63</v>
          </cell>
          <cell r="B380" t="str">
            <v>Servicios Prestados por Terceros</v>
          </cell>
        </row>
        <row r="381">
          <cell r="A381">
            <v>630</v>
          </cell>
          <cell r="B381" t="str">
            <v>Transportes y Almacenamiento</v>
          </cell>
        </row>
        <row r="382">
          <cell r="A382">
            <v>631</v>
          </cell>
          <cell r="B382" t="str">
            <v>Correos y Telecomunicaciones</v>
          </cell>
        </row>
        <row r="383">
          <cell r="A383">
            <v>632</v>
          </cell>
          <cell r="B383" t="str">
            <v>Honorarios Comisiones y Corretajes</v>
          </cell>
        </row>
        <row r="384">
          <cell r="A384">
            <v>633</v>
          </cell>
          <cell r="B384" t="str">
            <v>Producción Encargada aTerceros</v>
          </cell>
        </row>
        <row r="385">
          <cell r="A385">
            <v>634</v>
          </cell>
          <cell r="B385" t="str">
            <v>Mantenimiento y Reparaciones</v>
          </cell>
        </row>
        <row r="386">
          <cell r="A386">
            <v>639</v>
          </cell>
          <cell r="B386" t="str">
            <v>Alquileres</v>
          </cell>
        </row>
        <row r="387">
          <cell r="A387">
            <v>636</v>
          </cell>
          <cell r="B387" t="str">
            <v>Electricidad y Agua</v>
          </cell>
        </row>
        <row r="388">
          <cell r="A388">
            <v>637</v>
          </cell>
          <cell r="B388" t="str">
            <v>Publicidad, Publicaciones y Relaciones Públicas</v>
          </cell>
        </row>
        <row r="389">
          <cell r="A389">
            <v>638</v>
          </cell>
          <cell r="B389" t="str">
            <v>Servicios del Personal</v>
          </cell>
        </row>
        <row r="390">
          <cell r="A390">
            <v>639</v>
          </cell>
          <cell r="B390" t="str">
            <v>Otros Servicios</v>
          </cell>
        </row>
        <row r="391">
          <cell r="A391">
            <v>6398</v>
          </cell>
          <cell r="B391" t="str">
            <v>Servicios Prestados por Terceros A.C.M.</v>
          </cell>
        </row>
        <row r="392">
          <cell r="A392">
            <v>64</v>
          </cell>
          <cell r="B392" t="str">
            <v>Tributos</v>
          </cell>
        </row>
        <row r="393">
          <cell r="A393">
            <v>641</v>
          </cell>
          <cell r="B393" t="str">
            <v xml:space="preserve">Impuesto a las Ventas </v>
          </cell>
        </row>
        <row r="394">
          <cell r="A394">
            <v>6411</v>
          </cell>
          <cell r="B394" t="str">
            <v>Impuestos no recuperados</v>
          </cell>
        </row>
        <row r="395">
          <cell r="A395">
            <v>642</v>
          </cell>
          <cell r="B395" t="str">
            <v>Impuesto a las Remuneraciones(derogado)</v>
          </cell>
        </row>
        <row r="396">
          <cell r="A396">
            <v>643</v>
          </cell>
          <cell r="B396" t="str">
            <v>Cánones</v>
          </cell>
        </row>
        <row r="397">
          <cell r="A397">
            <v>6431</v>
          </cell>
          <cell r="B397" t="str">
            <v>Minero</v>
          </cell>
        </row>
        <row r="398">
          <cell r="A398">
            <v>644</v>
          </cell>
          <cell r="B398" t="str">
            <v xml:space="preserve">Derechos Aduaneros por Ventas </v>
          </cell>
        </row>
        <row r="399">
          <cell r="A399">
            <v>6441</v>
          </cell>
          <cell r="B399" t="str">
            <v>Exportaciones</v>
          </cell>
        </row>
        <row r="400">
          <cell r="A400">
            <v>645</v>
          </cell>
          <cell r="B400" t="str">
            <v>Impuesto al Patrimonio Empresarial(derogado)</v>
          </cell>
        </row>
        <row r="401">
          <cell r="A401">
            <v>646</v>
          </cell>
          <cell r="B401" t="str">
            <v>Tributos a Gobiernos Locales</v>
          </cell>
        </row>
        <row r="402">
          <cell r="A402">
            <v>6461</v>
          </cell>
          <cell r="B402" t="str">
            <v>Arbitrios Municipales</v>
          </cell>
        </row>
        <row r="403">
          <cell r="A403">
            <v>6462</v>
          </cell>
          <cell r="B403" t="str">
            <v>Licencias</v>
          </cell>
        </row>
        <row r="404">
          <cell r="A404">
            <v>647</v>
          </cell>
          <cell r="B404" t="str">
            <v>Cotizaciones con Carácter de Tributo</v>
          </cell>
        </row>
        <row r="405">
          <cell r="A405">
            <v>6471</v>
          </cell>
          <cell r="B405" t="str">
            <v>SENATI</v>
          </cell>
        </row>
        <row r="406">
          <cell r="A406">
            <v>6472</v>
          </cell>
          <cell r="B406" t="str">
            <v>SENCICO</v>
          </cell>
        </row>
        <row r="407">
          <cell r="A407">
            <v>648</v>
          </cell>
          <cell r="B407" t="str">
            <v>Tributos A.C.M.</v>
          </cell>
        </row>
        <row r="408">
          <cell r="A408">
            <v>649</v>
          </cell>
          <cell r="B408" t="str">
            <v>Otros Tributos</v>
          </cell>
        </row>
        <row r="409">
          <cell r="A409">
            <v>6491</v>
          </cell>
          <cell r="B409" t="str">
            <v>I.E.S.</v>
          </cell>
        </row>
        <row r="410">
          <cell r="A410">
            <v>65</v>
          </cell>
          <cell r="B410" t="str">
            <v>Cargas Diversas de Gestión</v>
          </cell>
        </row>
        <row r="411">
          <cell r="A411">
            <v>651</v>
          </cell>
          <cell r="B411" t="str">
            <v>Seguro</v>
          </cell>
        </row>
        <row r="412">
          <cell r="A412">
            <v>652</v>
          </cell>
          <cell r="B412" t="str">
            <v>Regalías</v>
          </cell>
        </row>
        <row r="413">
          <cell r="A413">
            <v>653</v>
          </cell>
          <cell r="B413" t="str">
            <v xml:space="preserve">Suscripciones y Cotizaciones </v>
          </cell>
        </row>
        <row r="414">
          <cell r="A414">
            <v>654</v>
          </cell>
          <cell r="B414" t="str">
            <v>Donaciones</v>
          </cell>
        </row>
        <row r="415">
          <cell r="A415">
            <v>658</v>
          </cell>
          <cell r="B415" t="str">
            <v>Cargas Diversas de Gestión A.C.M.</v>
          </cell>
        </row>
        <row r="416">
          <cell r="A416">
            <v>659</v>
          </cell>
          <cell r="B416" t="str">
            <v>Otras Cargas Diversas de Gestión</v>
          </cell>
        </row>
        <row r="417">
          <cell r="A417">
            <v>6591</v>
          </cell>
          <cell r="B417" t="str">
            <v>Viajes</v>
          </cell>
        </row>
        <row r="418">
          <cell r="A418">
            <v>6592</v>
          </cell>
          <cell r="B418" t="str">
            <v>Viáticos</v>
          </cell>
        </row>
        <row r="419">
          <cell r="A419">
            <v>66</v>
          </cell>
          <cell r="B419" t="str">
            <v>Cargas Excepcionales</v>
          </cell>
        </row>
        <row r="420">
          <cell r="A420">
            <v>661</v>
          </cell>
          <cell r="B420" t="str">
            <v>Costo Neto de Enajenaciones de Valores</v>
          </cell>
        </row>
        <row r="421">
          <cell r="A421">
            <v>6611</v>
          </cell>
          <cell r="B421" t="str">
            <v>Acciones</v>
          </cell>
        </row>
        <row r="422">
          <cell r="A422">
            <v>6612</v>
          </cell>
          <cell r="B422" t="str">
            <v xml:space="preserve">Otros Títulos Representativos de Derecho Patrimonial </v>
          </cell>
        </row>
        <row r="423">
          <cell r="A423">
            <v>6613</v>
          </cell>
          <cell r="B423" t="str">
            <v>Cédulas Hipotecarias</v>
          </cell>
        </row>
        <row r="424">
          <cell r="A424">
            <v>6614</v>
          </cell>
          <cell r="B424" t="str">
            <v>Bonos del Tesoro</v>
          </cell>
        </row>
        <row r="425">
          <cell r="A425">
            <v>6615</v>
          </cell>
          <cell r="B425" t="str">
            <v>Bonos Diversos</v>
          </cell>
        </row>
        <row r="426">
          <cell r="A426">
            <v>6616</v>
          </cell>
          <cell r="B426" t="str">
            <v>Otros Titulos Representativos de Acreencias</v>
          </cell>
        </row>
        <row r="427">
          <cell r="A427">
            <v>662</v>
          </cell>
          <cell r="B427" t="str">
            <v>Costo Neto de Enajenaciones de Inmuebles, Maquinarias y Equipos</v>
          </cell>
        </row>
        <row r="428">
          <cell r="A428">
            <v>6621</v>
          </cell>
          <cell r="B428" t="str">
            <v>Terrenos</v>
          </cell>
        </row>
        <row r="429">
          <cell r="A429">
            <v>6622</v>
          </cell>
          <cell r="B429" t="str">
            <v>Edificios y Otras Construcciones</v>
          </cell>
        </row>
        <row r="430">
          <cell r="A430">
            <v>6623</v>
          </cell>
          <cell r="B430" t="str">
            <v xml:space="preserve">Maquinaria y Equipo </v>
          </cell>
        </row>
        <row r="431">
          <cell r="A431">
            <v>6624</v>
          </cell>
          <cell r="B431" t="str">
            <v>Unidades de Transporte</v>
          </cell>
        </row>
        <row r="432">
          <cell r="A432">
            <v>6625</v>
          </cell>
          <cell r="B432" t="str">
            <v>Muebles y Enseres</v>
          </cell>
        </row>
        <row r="433">
          <cell r="A433">
            <v>6626</v>
          </cell>
          <cell r="B433" t="str">
            <v>Equipos Diversos</v>
          </cell>
        </row>
        <row r="434">
          <cell r="A434">
            <v>663</v>
          </cell>
          <cell r="B434" t="str">
            <v xml:space="preserve">Costo Neto de Enajenación de Intangibles </v>
          </cell>
        </row>
        <row r="435">
          <cell r="A435">
            <v>6631</v>
          </cell>
          <cell r="B435" t="str">
            <v>Concesiones y Derechos</v>
          </cell>
        </row>
        <row r="436">
          <cell r="A436">
            <v>6632</v>
          </cell>
          <cell r="B436" t="str">
            <v>Patentes y Marcas</v>
          </cell>
        </row>
        <row r="437">
          <cell r="A437">
            <v>664</v>
          </cell>
          <cell r="B437" t="str">
            <v xml:space="preserve">Impuestos Atrasados y/o Adicionales </v>
          </cell>
        </row>
        <row r="438">
          <cell r="A438">
            <v>6641</v>
          </cell>
          <cell r="B438" t="str">
            <v>Gobierno Central</v>
          </cell>
        </row>
        <row r="439">
          <cell r="A439">
            <v>6642</v>
          </cell>
          <cell r="B439" t="str">
            <v>Contribuciones a Instituciones Públicas</v>
          </cell>
        </row>
        <row r="440">
          <cell r="A440">
            <v>6643</v>
          </cell>
          <cell r="B440" t="str">
            <v>Gobiernos Locales</v>
          </cell>
        </row>
        <row r="441">
          <cell r="A441">
            <v>665</v>
          </cell>
          <cell r="B441" t="str">
            <v>Cargas Diversas de Ejercicios Anteriores</v>
          </cell>
        </row>
        <row r="442">
          <cell r="A442">
            <v>6651</v>
          </cell>
          <cell r="B442" t="str">
            <v>Cargas de Personal</v>
          </cell>
        </row>
        <row r="443">
          <cell r="A443">
            <v>6652</v>
          </cell>
          <cell r="B443" t="str">
            <v>Servicios Prestados por Terceros</v>
          </cell>
        </row>
        <row r="444">
          <cell r="A444">
            <v>6653</v>
          </cell>
          <cell r="B444" t="str">
            <v>Cargas Diversas de Gestón</v>
          </cell>
        </row>
        <row r="445">
          <cell r="A445">
            <v>6654</v>
          </cell>
          <cell r="B445" t="str">
            <v>Cargas Financieras</v>
          </cell>
        </row>
        <row r="446">
          <cell r="A446">
            <v>6655</v>
          </cell>
          <cell r="B446" t="str">
            <v>Provisiones de Ejercicios Anteriores</v>
          </cell>
        </row>
        <row r="447">
          <cell r="A447">
            <v>666</v>
          </cell>
          <cell r="B447" t="str">
            <v>Sanciones Administrativas Fiscales</v>
          </cell>
        </row>
        <row r="448">
          <cell r="A448">
            <v>6661</v>
          </cell>
          <cell r="B448" t="str">
            <v>Del Gobierno Central</v>
          </cell>
        </row>
        <row r="449">
          <cell r="A449">
            <v>6662</v>
          </cell>
          <cell r="B449" t="str">
            <v>De Instituciones Públicas</v>
          </cell>
        </row>
        <row r="450">
          <cell r="A450">
            <v>6663</v>
          </cell>
          <cell r="B450" t="str">
            <v>De Gobiernos Locales</v>
          </cell>
        </row>
        <row r="451">
          <cell r="A451">
            <v>667</v>
          </cell>
          <cell r="B451" t="str">
            <v>Cargas Excepcionales A.C.M.</v>
          </cell>
        </row>
        <row r="452">
          <cell r="A452">
            <v>668</v>
          </cell>
          <cell r="B452" t="str">
            <v>Gastos Extraordinarios</v>
          </cell>
        </row>
        <row r="453">
          <cell r="A453">
            <v>6681</v>
          </cell>
          <cell r="B453" t="str">
            <v>Pérdidas de Activos por siniestros no cubiertos por seguros</v>
          </cell>
        </row>
        <row r="454">
          <cell r="A454">
            <v>669</v>
          </cell>
          <cell r="B454" t="str">
            <v>Otras Cargas Excepcionales</v>
          </cell>
        </row>
        <row r="455">
          <cell r="A455">
            <v>6691</v>
          </cell>
          <cell r="B455" t="str">
            <v>Diversos</v>
          </cell>
        </row>
        <row r="456">
          <cell r="A456">
            <v>67</v>
          </cell>
          <cell r="B456" t="str">
            <v>Cargas Financieras</v>
          </cell>
        </row>
        <row r="457">
          <cell r="A457">
            <v>671</v>
          </cell>
          <cell r="B457" t="str">
            <v>Intereses y Gastos de Préstamos</v>
          </cell>
        </row>
        <row r="458">
          <cell r="A458">
            <v>6711</v>
          </cell>
          <cell r="B458" t="str">
            <v>Préstamo N°</v>
          </cell>
        </row>
        <row r="459">
          <cell r="A459">
            <v>672</v>
          </cell>
          <cell r="B459" t="str">
            <v xml:space="preserve">Intereses y Gastos de Sobregiros </v>
          </cell>
        </row>
        <row r="460">
          <cell r="A460">
            <v>6721</v>
          </cell>
          <cell r="B460" t="str">
            <v>Sobregiro Cuenta Corriente N°</v>
          </cell>
        </row>
        <row r="461">
          <cell r="A461">
            <v>673</v>
          </cell>
          <cell r="B461" t="str">
            <v>Intereses Relativos a Bonos Emitidos y Otras Obligaciones a Plazo</v>
          </cell>
        </row>
        <row r="462">
          <cell r="A462">
            <v>6731</v>
          </cell>
          <cell r="B462" t="str">
            <v>Intereses sobre Bonos Emitidos</v>
          </cell>
        </row>
        <row r="463">
          <cell r="A463">
            <v>6732</v>
          </cell>
          <cell r="B463" t="str">
            <v>Intereses sobre Otras Obligaciones a Plazo</v>
          </cell>
        </row>
        <row r="464">
          <cell r="A464">
            <v>674</v>
          </cell>
          <cell r="B464" t="str">
            <v>Intereses y Gastos de Documentos  Descontados</v>
          </cell>
        </row>
        <row r="465">
          <cell r="A465">
            <v>6741</v>
          </cell>
          <cell r="B465" t="str">
            <v>Banco…..</v>
          </cell>
        </row>
        <row r="466">
          <cell r="A466">
            <v>675</v>
          </cell>
          <cell r="B466" t="str">
            <v>Descuentos Concedidos por Pronto Pago</v>
          </cell>
        </row>
        <row r="467">
          <cell r="A467">
            <v>6751</v>
          </cell>
          <cell r="B467" t="str">
            <v>Cliente….</v>
          </cell>
        </row>
        <row r="468">
          <cell r="A468">
            <v>676</v>
          </cell>
          <cell r="B468" t="str">
            <v>Pérdida por Diferencia de Cambio</v>
          </cell>
        </row>
        <row r="469">
          <cell r="A469">
            <v>6761</v>
          </cell>
          <cell r="B469" t="str">
            <v>En sobregiros</v>
          </cell>
        </row>
        <row r="470">
          <cell r="A470">
            <v>6762</v>
          </cell>
          <cell r="B470" t="str">
            <v>En Proveedores</v>
          </cell>
        </row>
        <row r="471">
          <cell r="A471">
            <v>677</v>
          </cell>
          <cell r="B471" t="str">
            <v>Cargas Financieras A.C.M.</v>
          </cell>
        </row>
        <row r="472">
          <cell r="A472">
            <v>678</v>
          </cell>
          <cell r="B472" t="str">
            <v>Gastos de Compra de Valores</v>
          </cell>
        </row>
        <row r="473">
          <cell r="A473">
            <v>6781</v>
          </cell>
          <cell r="B473" t="str">
            <v>Acciones</v>
          </cell>
        </row>
        <row r="474">
          <cell r="A474">
            <v>6782</v>
          </cell>
          <cell r="B474" t="str">
            <v xml:space="preserve">Otros Títulos Representativos de Derecho Patrimonial </v>
          </cell>
        </row>
        <row r="475">
          <cell r="A475">
            <v>6783</v>
          </cell>
          <cell r="B475" t="str">
            <v>Cédulas Hipotecarias</v>
          </cell>
        </row>
        <row r="476">
          <cell r="A476">
            <v>6784</v>
          </cell>
          <cell r="B476" t="str">
            <v>Bonos del Tesoro</v>
          </cell>
        </row>
        <row r="477">
          <cell r="A477">
            <v>6785</v>
          </cell>
          <cell r="B477" t="str">
            <v>Bonos Diversos</v>
          </cell>
        </row>
        <row r="478">
          <cell r="A478">
            <v>6786</v>
          </cell>
          <cell r="B478" t="str">
            <v>Otros Títulos Representativos de Acreencias</v>
          </cell>
        </row>
        <row r="479">
          <cell r="A479">
            <v>679</v>
          </cell>
          <cell r="B479" t="str">
            <v>Otras Cargas Financieras</v>
          </cell>
        </row>
        <row r="480">
          <cell r="A480">
            <v>6791</v>
          </cell>
          <cell r="B480" t="str">
            <v>Diversos</v>
          </cell>
        </row>
        <row r="481">
          <cell r="A481">
            <v>68</v>
          </cell>
          <cell r="B481" t="str">
            <v>Provisiones del Ejercicio</v>
          </cell>
        </row>
        <row r="482">
          <cell r="A482">
            <v>681</v>
          </cell>
          <cell r="B482" t="str">
            <v>Depreciación de Inmuebles,Maquinarias y Equipos</v>
          </cell>
        </row>
        <row r="483">
          <cell r="A483">
            <v>6811</v>
          </cell>
          <cell r="B483" t="str">
            <v>Depreciación Edificios y Otras Construcciones</v>
          </cell>
        </row>
        <row r="484">
          <cell r="A484">
            <v>6812</v>
          </cell>
          <cell r="B484" t="str">
            <v>Depreciación Maquinaria y Equipo</v>
          </cell>
        </row>
        <row r="485">
          <cell r="A485">
            <v>6813</v>
          </cell>
          <cell r="B485" t="str">
            <v>Depreciación de Unidades de Transporte</v>
          </cell>
        </row>
        <row r="486">
          <cell r="A486">
            <v>6814</v>
          </cell>
          <cell r="B486" t="str">
            <v>Depreciaición de Muebles y Enseres</v>
          </cell>
        </row>
        <row r="487">
          <cell r="A487">
            <v>6815</v>
          </cell>
          <cell r="B487" t="str">
            <v>Depreciación de Equipos Diversos</v>
          </cell>
        </row>
        <row r="488">
          <cell r="A488">
            <v>6816</v>
          </cell>
          <cell r="B488" t="str">
            <v>Depreciación de Unidades de Reemplazo</v>
          </cell>
        </row>
        <row r="489">
          <cell r="A489">
            <v>682</v>
          </cell>
          <cell r="B489" t="str">
            <v>Amortización de Intangibles</v>
          </cell>
        </row>
        <row r="490">
          <cell r="A490">
            <v>6821</v>
          </cell>
          <cell r="B490" t="str">
            <v>Amortización Concesiones y Derechos</v>
          </cell>
        </row>
        <row r="491">
          <cell r="A491">
            <v>6822</v>
          </cell>
          <cell r="B491" t="str">
            <v>Amortización Patentes y Marcas</v>
          </cell>
        </row>
        <row r="492">
          <cell r="A492">
            <v>6823</v>
          </cell>
          <cell r="B492" t="str">
            <v>Amortización Gastos de Investigación</v>
          </cell>
        </row>
        <row r="493">
          <cell r="A493">
            <v>683</v>
          </cell>
          <cell r="B493" t="str">
            <v>Fluctuación de Valores</v>
          </cell>
        </row>
        <row r="494">
          <cell r="A494">
            <v>6831</v>
          </cell>
          <cell r="B494" t="str">
            <v>Acciones</v>
          </cell>
        </row>
        <row r="495">
          <cell r="A495">
            <v>6832</v>
          </cell>
          <cell r="B495" t="str">
            <v xml:space="preserve">Otros Títulos Representativos de Derecho Patrimonial </v>
          </cell>
        </row>
        <row r="496">
          <cell r="A496">
            <v>6833</v>
          </cell>
          <cell r="B496" t="str">
            <v>Cédulas Hipotecarias</v>
          </cell>
        </row>
        <row r="497">
          <cell r="A497">
            <v>6834</v>
          </cell>
          <cell r="B497" t="str">
            <v>Bonos del Tesoro</v>
          </cell>
        </row>
        <row r="498">
          <cell r="A498">
            <v>6835</v>
          </cell>
          <cell r="B498" t="str">
            <v>Bonos Diversos</v>
          </cell>
        </row>
        <row r="499">
          <cell r="A499">
            <v>6836</v>
          </cell>
          <cell r="B499" t="str">
            <v>Otros Titulos Representativos de Acreencias</v>
          </cell>
        </row>
        <row r="500">
          <cell r="A500">
            <v>684</v>
          </cell>
          <cell r="B500" t="str">
            <v>Cuentas de Cobranza Dudosa</v>
          </cell>
        </row>
        <row r="501">
          <cell r="A501">
            <v>6841</v>
          </cell>
          <cell r="B501" t="str">
            <v>Clientes</v>
          </cell>
        </row>
        <row r="502">
          <cell r="A502">
            <v>6842</v>
          </cell>
          <cell r="B502" t="str">
            <v>Cuentas de Cobranza Dudosa</v>
          </cell>
        </row>
        <row r="503">
          <cell r="A503">
            <v>685</v>
          </cell>
          <cell r="B503" t="str">
            <v>Desvalorización de Existencias</v>
          </cell>
        </row>
        <row r="504">
          <cell r="A504">
            <v>6851</v>
          </cell>
          <cell r="B504" t="str">
            <v>Mercaderías</v>
          </cell>
        </row>
        <row r="505">
          <cell r="A505">
            <v>6852</v>
          </cell>
          <cell r="B505" t="str">
            <v>Productos Terminados</v>
          </cell>
        </row>
        <row r="506">
          <cell r="A506">
            <v>6853</v>
          </cell>
          <cell r="B506" t="str">
            <v>Sub-Productos,Desechos y Desperdicios</v>
          </cell>
        </row>
        <row r="507">
          <cell r="A507">
            <v>6854</v>
          </cell>
          <cell r="B507" t="str">
            <v>Materias Primas y Auxiliares</v>
          </cell>
        </row>
        <row r="508">
          <cell r="A508">
            <v>6855</v>
          </cell>
          <cell r="B508" t="str">
            <v>Envases y Embalajes</v>
          </cell>
        </row>
        <row r="509">
          <cell r="A509">
            <v>6856</v>
          </cell>
          <cell r="B509" t="str">
            <v>Suministros Diversos</v>
          </cell>
        </row>
        <row r="510">
          <cell r="A510">
            <v>686</v>
          </cell>
          <cell r="B510" t="str">
            <v>Compensación por Tiempo de Servicio</v>
          </cell>
        </row>
        <row r="511">
          <cell r="A511">
            <v>6861</v>
          </cell>
          <cell r="B511" t="str">
            <v>Personal Administrativo</v>
          </cell>
        </row>
        <row r="512">
          <cell r="A512">
            <v>6862</v>
          </cell>
          <cell r="B512" t="str">
            <v>Personal de Ventas</v>
          </cell>
        </row>
        <row r="513">
          <cell r="A513">
            <v>6863</v>
          </cell>
          <cell r="B513" t="str">
            <v>Personal de Producción</v>
          </cell>
        </row>
        <row r="514">
          <cell r="A514">
            <v>687</v>
          </cell>
          <cell r="B514" t="str">
            <v>Jubilación</v>
          </cell>
        </row>
        <row r="515">
          <cell r="A515">
            <v>6871</v>
          </cell>
          <cell r="B515" t="str">
            <v>ExPersonal</v>
          </cell>
        </row>
        <row r="516">
          <cell r="A516">
            <v>688</v>
          </cell>
          <cell r="B516" t="str">
            <v>Provisiones del Ejercicio A.C.M.</v>
          </cell>
        </row>
        <row r="517">
          <cell r="A517">
            <v>689</v>
          </cell>
          <cell r="B517" t="str">
            <v xml:space="preserve">Otras Provisiones del Ejercicio </v>
          </cell>
        </row>
        <row r="518">
          <cell r="A518">
            <v>6891</v>
          </cell>
          <cell r="B518" t="str">
            <v xml:space="preserve">Garantías Sobre Ventas </v>
          </cell>
        </row>
        <row r="519">
          <cell r="A519">
            <v>6892</v>
          </cell>
          <cell r="B519" t="str">
            <v>Pérdidas en Ventas a Futuro</v>
          </cell>
        </row>
        <row r="520">
          <cell r="A520">
            <v>6893</v>
          </cell>
          <cell r="B520" t="str">
            <v>Pérdidas por Litigio</v>
          </cell>
        </row>
        <row r="521">
          <cell r="A521">
            <v>6894</v>
          </cell>
          <cell r="B521" t="str">
            <v>Autoseguro</v>
          </cell>
        </row>
        <row r="522">
          <cell r="A522">
            <v>69</v>
          </cell>
          <cell r="B522" t="str">
            <v>Costo de Venta</v>
          </cell>
        </row>
        <row r="523">
          <cell r="A523">
            <v>691</v>
          </cell>
          <cell r="B523" t="str">
            <v>Mercaderías</v>
          </cell>
        </row>
        <row r="524">
          <cell r="A524">
            <v>692</v>
          </cell>
          <cell r="B524" t="str">
            <v>Productos Terminados</v>
          </cell>
        </row>
        <row r="525">
          <cell r="A525">
            <v>693</v>
          </cell>
          <cell r="B525" t="str">
            <v>Sub-Productos,Desechos y Desperdicios</v>
          </cell>
        </row>
        <row r="526">
          <cell r="A526">
            <v>698</v>
          </cell>
          <cell r="B526" t="str">
            <v>Costo de Ventas A.C.M</v>
          </cell>
        </row>
        <row r="527">
          <cell r="A527">
            <v>70</v>
          </cell>
          <cell r="B527" t="str">
            <v>Ventas</v>
          </cell>
        </row>
        <row r="528">
          <cell r="A528">
            <v>701</v>
          </cell>
          <cell r="B528" t="str">
            <v xml:space="preserve">Mercaderías </v>
          </cell>
        </row>
        <row r="529">
          <cell r="A529">
            <v>702</v>
          </cell>
          <cell r="B529" t="str">
            <v>Productos Terminados</v>
          </cell>
        </row>
        <row r="530">
          <cell r="A530">
            <v>703</v>
          </cell>
          <cell r="B530" t="str">
            <v>Sub-Productos,Desechos y Desperdicios</v>
          </cell>
        </row>
        <row r="531">
          <cell r="A531">
            <v>707</v>
          </cell>
          <cell r="B531" t="str">
            <v>Prestación de Servicios</v>
          </cell>
        </row>
        <row r="532">
          <cell r="A532">
            <v>708</v>
          </cell>
          <cell r="B532" t="str">
            <v>Venta A.C.M.</v>
          </cell>
        </row>
        <row r="533">
          <cell r="A533">
            <v>709</v>
          </cell>
          <cell r="B533" t="str">
            <v>Devolución  Sobre Ventas</v>
          </cell>
        </row>
        <row r="534">
          <cell r="A534">
            <v>71</v>
          </cell>
          <cell r="B534" t="str">
            <v>Producción Almacenada (o Desalmacenada)</v>
          </cell>
        </row>
        <row r="535">
          <cell r="A535">
            <v>711</v>
          </cell>
          <cell r="B535" t="str">
            <v>Variación de Productos Terminados</v>
          </cell>
        </row>
        <row r="536">
          <cell r="A536">
            <v>712</v>
          </cell>
          <cell r="B536" t="str">
            <v>Variación de Sub-Productos,Desechos y Desperdicios</v>
          </cell>
        </row>
        <row r="537">
          <cell r="A537">
            <v>713</v>
          </cell>
          <cell r="B537" t="str">
            <v>Variación de Productos en Proceso</v>
          </cell>
        </row>
        <row r="538">
          <cell r="A538">
            <v>715</v>
          </cell>
          <cell r="B538" t="str">
            <v>Variación de Envases y Embalajes</v>
          </cell>
        </row>
        <row r="539">
          <cell r="A539">
            <v>718</v>
          </cell>
          <cell r="B539" t="str">
            <v>Producción Almacenada (o Desalmacenada) A.C.M.</v>
          </cell>
        </row>
        <row r="540">
          <cell r="A540">
            <v>72</v>
          </cell>
          <cell r="B540" t="str">
            <v>Producción Inmovilizada</v>
          </cell>
        </row>
        <row r="541">
          <cell r="A541">
            <v>721</v>
          </cell>
          <cell r="B541" t="str">
            <v>Inmueble,Maquinaria y Equipos</v>
          </cell>
        </row>
        <row r="542">
          <cell r="A542">
            <v>7211</v>
          </cell>
          <cell r="B542" t="str">
            <v>Edificios y Otras Construcciones</v>
          </cell>
        </row>
        <row r="543">
          <cell r="A543">
            <v>7212</v>
          </cell>
          <cell r="B543" t="str">
            <v>Maquinarias, Equipos y Otras Unidades de Explotación</v>
          </cell>
        </row>
        <row r="544">
          <cell r="A544">
            <v>7213</v>
          </cell>
          <cell r="B544" t="str">
            <v>Unidades de Transporte</v>
          </cell>
        </row>
        <row r="545">
          <cell r="A545">
            <v>7214</v>
          </cell>
          <cell r="B545" t="str">
            <v>Muebles y Enseres</v>
          </cell>
        </row>
        <row r="546">
          <cell r="A546">
            <v>7215</v>
          </cell>
          <cell r="B546" t="str">
            <v>Equipos Diversos</v>
          </cell>
        </row>
        <row r="547">
          <cell r="A547">
            <v>7216</v>
          </cell>
          <cell r="B547" t="str">
            <v>Trabajos en Curso</v>
          </cell>
        </row>
        <row r="548">
          <cell r="A548">
            <v>722</v>
          </cell>
          <cell r="B548" t="str">
            <v>Intangibles</v>
          </cell>
        </row>
        <row r="549">
          <cell r="A549">
            <v>7221</v>
          </cell>
          <cell r="B549" t="str">
            <v>Patentes y Marcas</v>
          </cell>
        </row>
        <row r="550">
          <cell r="A550">
            <v>7222</v>
          </cell>
          <cell r="B550" t="str">
            <v>Gastos de Investigación</v>
          </cell>
        </row>
        <row r="551">
          <cell r="A551">
            <v>7223</v>
          </cell>
          <cell r="B551" t="str">
            <v>Gastos de Exploración y Desarrollo</v>
          </cell>
        </row>
        <row r="552">
          <cell r="A552">
            <v>7224</v>
          </cell>
          <cell r="B552" t="str">
            <v>Gastos de Estudios y Proyectos</v>
          </cell>
        </row>
        <row r="553">
          <cell r="A553">
            <v>728</v>
          </cell>
          <cell r="B553" t="str">
            <v>Producción Inmovilizada A.C.M.</v>
          </cell>
        </row>
        <row r="554">
          <cell r="A554">
            <v>7281</v>
          </cell>
          <cell r="B554" t="str">
            <v>Inmueble,Maquinaria y Equipos</v>
          </cell>
        </row>
        <row r="555">
          <cell r="A555">
            <v>7282</v>
          </cell>
          <cell r="B555" t="str">
            <v>Intangibles</v>
          </cell>
        </row>
        <row r="556">
          <cell r="A556">
            <v>73</v>
          </cell>
          <cell r="B556" t="str">
            <v>Descuentos,Rebajas y Bonificaciones Obtenidas</v>
          </cell>
        </row>
        <row r="557">
          <cell r="A557">
            <v>731</v>
          </cell>
          <cell r="B557" t="str">
            <v xml:space="preserve">Descuentos,Rebajas y Bonificaciones Obtenidos </v>
          </cell>
        </row>
        <row r="558">
          <cell r="A558">
            <v>7311</v>
          </cell>
          <cell r="B558" t="str">
            <v>En compras de bienes del giro del negocio</v>
          </cell>
        </row>
        <row r="559">
          <cell r="A559">
            <v>7312</v>
          </cell>
          <cell r="B559" t="str">
            <v>En compras de servicios</v>
          </cell>
        </row>
        <row r="560">
          <cell r="A560">
            <v>7313</v>
          </cell>
          <cell r="B560" t="str">
            <v>En compras de activos</v>
          </cell>
        </row>
        <row r="561">
          <cell r="A561">
            <v>738</v>
          </cell>
          <cell r="B561" t="str">
            <v>Descuentos,Rebajas y Bonificaciones A.C.M.</v>
          </cell>
        </row>
        <row r="562">
          <cell r="A562">
            <v>74</v>
          </cell>
          <cell r="B562" t="str">
            <v>Descuentos,Rebajas y Bonificaciones Concedidas</v>
          </cell>
        </row>
        <row r="563">
          <cell r="A563">
            <v>741</v>
          </cell>
          <cell r="B563" t="str">
            <v>Descuentos,Rebajas y Bonificaciones Concedidas</v>
          </cell>
        </row>
        <row r="564">
          <cell r="A564">
            <v>7411</v>
          </cell>
          <cell r="B564" t="str">
            <v>En compras de bienes del giro del negocio</v>
          </cell>
        </row>
        <row r="565">
          <cell r="A565">
            <v>7412</v>
          </cell>
          <cell r="B565" t="str">
            <v>En compras de servicios</v>
          </cell>
        </row>
        <row r="566">
          <cell r="A566">
            <v>7413</v>
          </cell>
          <cell r="B566" t="str">
            <v>En compras de activos</v>
          </cell>
        </row>
        <row r="567">
          <cell r="A567">
            <v>748</v>
          </cell>
          <cell r="B567" t="str">
            <v>Descuentos,Rebajas y Bonificaciones Concedidas A.C.M.</v>
          </cell>
        </row>
        <row r="568">
          <cell r="A568">
            <v>75</v>
          </cell>
          <cell r="B568" t="str">
            <v>Ingresos Diversos</v>
          </cell>
        </row>
        <row r="569">
          <cell r="A569">
            <v>751</v>
          </cell>
          <cell r="B569" t="str">
            <v>Explotación de Servicios en Beneficio del Personal</v>
          </cell>
        </row>
        <row r="570">
          <cell r="A570">
            <v>752</v>
          </cell>
          <cell r="B570" t="str">
            <v>Comisiones y Corretajes</v>
          </cell>
        </row>
        <row r="571">
          <cell r="A571">
            <v>753</v>
          </cell>
          <cell r="B571" t="str">
            <v>Regalías</v>
          </cell>
        </row>
        <row r="572">
          <cell r="A572">
            <v>754</v>
          </cell>
          <cell r="B572" t="str">
            <v>Alquileres de Terrenos</v>
          </cell>
        </row>
        <row r="573">
          <cell r="A573">
            <v>755</v>
          </cell>
          <cell r="B573" t="str">
            <v>Aquileres Diversos</v>
          </cell>
        </row>
        <row r="574">
          <cell r="A574">
            <v>7551</v>
          </cell>
          <cell r="B574" t="str">
            <v>Alquileres de Bienes Muebles</v>
          </cell>
        </row>
        <row r="575">
          <cell r="A575">
            <v>7552</v>
          </cell>
          <cell r="B575" t="str">
            <v>Alquileres de Bienes Inmuebles</v>
          </cell>
        </row>
        <row r="576">
          <cell r="A576">
            <v>756</v>
          </cell>
          <cell r="B576" t="str">
            <v>Recuperación de Impuestos</v>
          </cell>
        </row>
        <row r="577">
          <cell r="A577">
            <v>7561</v>
          </cell>
          <cell r="B577" t="str">
            <v>Gobierno Central</v>
          </cell>
        </row>
        <row r="578">
          <cell r="A578">
            <v>7562</v>
          </cell>
          <cell r="B578" t="str">
            <v>Gobiernos Locales</v>
          </cell>
        </row>
        <row r="579">
          <cell r="A579">
            <v>757</v>
          </cell>
          <cell r="B579" t="str">
            <v>Ingresos Diversos A.C.M.</v>
          </cell>
        </row>
        <row r="580">
          <cell r="A580">
            <v>758</v>
          </cell>
          <cell r="B580" t="str">
            <v>Subsidios Recibidos</v>
          </cell>
        </row>
        <row r="581">
          <cell r="A581">
            <v>759</v>
          </cell>
          <cell r="B581" t="str">
            <v>Otros Ingresos Diversos</v>
          </cell>
        </row>
        <row r="582">
          <cell r="A582">
            <v>76</v>
          </cell>
          <cell r="B582" t="str">
            <v>Ingresos Excepcionales</v>
          </cell>
        </row>
        <row r="583">
          <cell r="A583">
            <v>761</v>
          </cell>
          <cell r="B583" t="str">
            <v xml:space="preserve">Enajenación de Valores </v>
          </cell>
        </row>
        <row r="584">
          <cell r="A584">
            <v>7611</v>
          </cell>
          <cell r="B584" t="str">
            <v>Acciones</v>
          </cell>
        </row>
        <row r="585">
          <cell r="A585">
            <v>7612</v>
          </cell>
          <cell r="B585" t="str">
            <v xml:space="preserve">Otros Títulos Representativos de Derecho Patrimonial </v>
          </cell>
        </row>
        <row r="586">
          <cell r="A586">
            <v>7613</v>
          </cell>
          <cell r="B586" t="str">
            <v>Cédulas Hipotecarias</v>
          </cell>
        </row>
        <row r="587">
          <cell r="A587">
            <v>7614</v>
          </cell>
          <cell r="B587" t="str">
            <v>Bonos del Tesoro</v>
          </cell>
        </row>
        <row r="588">
          <cell r="A588">
            <v>7615</v>
          </cell>
          <cell r="B588" t="str">
            <v>Bonos Diversos</v>
          </cell>
        </row>
        <row r="589">
          <cell r="A589">
            <v>7616</v>
          </cell>
          <cell r="B589" t="str">
            <v>Otros Títulos Representativos de Acreencias</v>
          </cell>
        </row>
        <row r="590">
          <cell r="A590">
            <v>762</v>
          </cell>
          <cell r="B590" t="str">
            <v>Enajenación de Inmuebles,Maquinarias y Equipos</v>
          </cell>
        </row>
        <row r="591">
          <cell r="A591">
            <v>7621</v>
          </cell>
          <cell r="B591" t="str">
            <v>Terrenos</v>
          </cell>
        </row>
        <row r="592">
          <cell r="A592">
            <v>7622</v>
          </cell>
          <cell r="B592" t="str">
            <v>Edificios y Otras Construcciones</v>
          </cell>
        </row>
        <row r="593">
          <cell r="A593">
            <v>7623</v>
          </cell>
          <cell r="B593" t="str">
            <v xml:space="preserve">Maquinaria y Equipo </v>
          </cell>
        </row>
        <row r="594">
          <cell r="A594">
            <v>7624</v>
          </cell>
          <cell r="B594" t="str">
            <v>Unidades de Transporte</v>
          </cell>
        </row>
        <row r="595">
          <cell r="A595">
            <v>7625</v>
          </cell>
          <cell r="B595" t="str">
            <v>Muebles y Enseres</v>
          </cell>
        </row>
        <row r="596">
          <cell r="A596">
            <v>7626</v>
          </cell>
          <cell r="B596" t="str">
            <v>Equipos Diversos</v>
          </cell>
        </row>
        <row r="597">
          <cell r="A597">
            <v>763</v>
          </cell>
          <cell r="B597" t="str">
            <v>Enajenación de Intangibles</v>
          </cell>
        </row>
        <row r="598">
          <cell r="A598">
            <v>7631</v>
          </cell>
          <cell r="B598" t="str">
            <v>Concesiones y Derechos</v>
          </cell>
        </row>
        <row r="599">
          <cell r="A599">
            <v>7632</v>
          </cell>
          <cell r="B599" t="str">
            <v>Patentes y Marcas</v>
          </cell>
        </row>
        <row r="600">
          <cell r="A600">
            <v>764</v>
          </cell>
          <cell r="B600" t="str">
            <v>Recuperación de Castigos de Cuentas Incobrables</v>
          </cell>
        </row>
        <row r="601">
          <cell r="A601">
            <v>7641</v>
          </cell>
          <cell r="B601" t="str">
            <v>Clientes</v>
          </cell>
        </row>
        <row r="602">
          <cell r="A602">
            <v>7642</v>
          </cell>
          <cell r="B602" t="str">
            <v>Cuentas por Cobrar Diversas</v>
          </cell>
        </row>
        <row r="603">
          <cell r="A603">
            <v>765</v>
          </cell>
          <cell r="B603" t="str">
            <v>Devolución de Provisiones de Ejercicios Anteriores</v>
          </cell>
        </row>
        <row r="604">
          <cell r="A604">
            <v>7651</v>
          </cell>
          <cell r="B604" t="str">
            <v>Desvalorización de Existencias</v>
          </cell>
        </row>
        <row r="605">
          <cell r="A605">
            <v>7652</v>
          </cell>
          <cell r="B605" t="str">
            <v>Fluctuación de Valores</v>
          </cell>
        </row>
        <row r="606">
          <cell r="A606">
            <v>7653</v>
          </cell>
          <cell r="B606" t="str">
            <v>Desvalorización de Bienes del Activo Fijo</v>
          </cell>
        </row>
        <row r="607">
          <cell r="A607">
            <v>7654</v>
          </cell>
          <cell r="B607" t="str">
            <v>Provisiones Diversas</v>
          </cell>
        </row>
        <row r="608">
          <cell r="A608">
            <v>766</v>
          </cell>
          <cell r="B608" t="str">
            <v>Devolución de Impuestos</v>
          </cell>
        </row>
        <row r="609">
          <cell r="A609">
            <v>7661</v>
          </cell>
          <cell r="B609" t="str">
            <v>Del Gobierno Central</v>
          </cell>
        </row>
        <row r="610">
          <cell r="A610">
            <v>7662</v>
          </cell>
          <cell r="B610" t="str">
            <v>De Instituciones Públicas</v>
          </cell>
        </row>
        <row r="611">
          <cell r="A611">
            <v>7663</v>
          </cell>
          <cell r="B611" t="str">
            <v>De Gobiernos Locales</v>
          </cell>
        </row>
        <row r="612">
          <cell r="A612">
            <v>767</v>
          </cell>
          <cell r="B612" t="str">
            <v>Ingresos Excepcionales A.C.M.</v>
          </cell>
        </row>
        <row r="613">
          <cell r="A613">
            <v>768</v>
          </cell>
          <cell r="B613" t="str">
            <v>Ingresos Extraordinarios</v>
          </cell>
        </row>
        <row r="614">
          <cell r="A614">
            <v>769</v>
          </cell>
          <cell r="B614" t="str">
            <v>Otros Ingresos Excepcionales</v>
          </cell>
        </row>
        <row r="615">
          <cell r="A615">
            <v>77</v>
          </cell>
          <cell r="B615" t="str">
            <v>Ingresos Financieros</v>
          </cell>
        </row>
        <row r="616">
          <cell r="A616">
            <v>771</v>
          </cell>
          <cell r="B616" t="str">
            <v>Intereses sobre Préstamos Otorgados</v>
          </cell>
        </row>
        <row r="617">
          <cell r="A617">
            <v>7711</v>
          </cell>
          <cell r="B617" t="str">
            <v>Préstamo N°</v>
          </cell>
        </row>
        <row r="618">
          <cell r="A618">
            <v>772</v>
          </cell>
          <cell r="B618" t="str">
            <v>Intereses sobre Cuentas por Cobrar Mercantiles</v>
          </cell>
        </row>
        <row r="619">
          <cell r="A619">
            <v>7721</v>
          </cell>
          <cell r="B619" t="str">
            <v>Cliente N°</v>
          </cell>
        </row>
        <row r="620">
          <cell r="A620">
            <v>773</v>
          </cell>
          <cell r="B620" t="str">
            <v>Intereses Percibidos sobre Bonos y Otros Titulos Similares</v>
          </cell>
        </row>
        <row r="621">
          <cell r="A621">
            <v>7731</v>
          </cell>
          <cell r="B621" t="str">
            <v>Intereses sobre Bonos Adquiridos</v>
          </cell>
        </row>
        <row r="622">
          <cell r="A622">
            <v>7732</v>
          </cell>
          <cell r="B622" t="str">
            <v>Intereses sobre Otros Títulos Similares</v>
          </cell>
        </row>
        <row r="623">
          <cell r="A623">
            <v>774</v>
          </cell>
          <cell r="B623" t="str">
            <v xml:space="preserve">Intereses Sobre Depósitos </v>
          </cell>
        </row>
        <row r="624">
          <cell r="A624">
            <v>7741</v>
          </cell>
          <cell r="B624" t="str">
            <v>Banco …..</v>
          </cell>
        </row>
        <row r="625">
          <cell r="A625">
            <v>775</v>
          </cell>
          <cell r="B625" t="str">
            <v>Descuentos Obtenidos por Pronto Pago</v>
          </cell>
        </row>
        <row r="626">
          <cell r="A626">
            <v>7751</v>
          </cell>
          <cell r="B626" t="str">
            <v>Proveedor ……</v>
          </cell>
        </row>
        <row r="627">
          <cell r="A627">
            <v>776</v>
          </cell>
          <cell r="B627" t="str">
            <v>Ganancia por Diferencia de Cambio</v>
          </cell>
        </row>
        <row r="628">
          <cell r="A628">
            <v>7761</v>
          </cell>
          <cell r="B628" t="str">
            <v>En cuentas del Activo</v>
          </cell>
        </row>
        <row r="629">
          <cell r="A629">
            <v>7762</v>
          </cell>
          <cell r="B629" t="str">
            <v>En otras cuentas</v>
          </cell>
        </row>
        <row r="630">
          <cell r="A630">
            <v>777</v>
          </cell>
          <cell r="B630" t="str">
            <v>Dividendos Percibidos</v>
          </cell>
        </row>
        <row r="631">
          <cell r="A631">
            <v>7771</v>
          </cell>
          <cell r="B631" t="str">
            <v>Empresa …..</v>
          </cell>
        </row>
        <row r="632">
          <cell r="A632">
            <v>778</v>
          </cell>
          <cell r="B632" t="str">
            <v>Ingresos Financieros A.C.M.</v>
          </cell>
        </row>
        <row r="633">
          <cell r="A633">
            <v>779</v>
          </cell>
          <cell r="B633" t="str">
            <v>Otros Ingresos Financieros</v>
          </cell>
        </row>
        <row r="634">
          <cell r="A634">
            <v>78</v>
          </cell>
          <cell r="B634" t="str">
            <v>Cargas Cubiertas por Provisiones</v>
          </cell>
        </row>
        <row r="635">
          <cell r="A635">
            <v>781</v>
          </cell>
          <cell r="B635" t="str">
            <v>Cargas Cubiertas por Provisiones</v>
          </cell>
        </row>
        <row r="636">
          <cell r="A636">
            <v>7811</v>
          </cell>
          <cell r="B636" t="str">
            <v xml:space="preserve">Garantías Sobre Ventas </v>
          </cell>
        </row>
        <row r="637">
          <cell r="A637">
            <v>7812</v>
          </cell>
          <cell r="B637" t="str">
            <v>Provisiones para Pérdidas en Ventas a Futuro</v>
          </cell>
        </row>
        <row r="638">
          <cell r="A638">
            <v>7813</v>
          </cell>
          <cell r="B638" t="str">
            <v>Provisiones para Pérdidas por Litigio</v>
          </cell>
        </row>
        <row r="639">
          <cell r="A639">
            <v>7814</v>
          </cell>
          <cell r="B639" t="str">
            <v>Provisiones para Autoseguro</v>
          </cell>
        </row>
        <row r="640">
          <cell r="A640">
            <v>788</v>
          </cell>
          <cell r="B640" t="str">
            <v>Cargas Cubiertas por Provisiones A.C.M.</v>
          </cell>
        </row>
        <row r="641">
          <cell r="A641">
            <v>79</v>
          </cell>
          <cell r="B641" t="str">
            <v>Cargas Imputables a Cuentas  de Costos</v>
          </cell>
        </row>
        <row r="642">
          <cell r="A642">
            <v>791</v>
          </cell>
          <cell r="B642" t="str">
            <v>Materias Primas y Auxiliares</v>
          </cell>
        </row>
        <row r="643">
          <cell r="A643">
            <v>792</v>
          </cell>
          <cell r="B643" t="str">
            <v>Cargas de Personal</v>
          </cell>
        </row>
        <row r="644">
          <cell r="A644">
            <v>7921</v>
          </cell>
          <cell r="B644" t="str">
            <v>Sueldos</v>
          </cell>
        </row>
        <row r="645">
          <cell r="A645">
            <v>7922</v>
          </cell>
          <cell r="B645" t="str">
            <v>Salarios</v>
          </cell>
        </row>
        <row r="646">
          <cell r="A646">
            <v>7923</v>
          </cell>
          <cell r="B646" t="str">
            <v>Comisiones</v>
          </cell>
        </row>
        <row r="647">
          <cell r="A647">
            <v>7924</v>
          </cell>
          <cell r="B647" t="str">
            <v>Remuneraciones en Especie</v>
          </cell>
        </row>
        <row r="648">
          <cell r="A648">
            <v>7925</v>
          </cell>
          <cell r="B648" t="str">
            <v>Otras Remuneraciones</v>
          </cell>
        </row>
        <row r="649">
          <cell r="A649">
            <v>7926</v>
          </cell>
          <cell r="B649" t="str">
            <v xml:space="preserve">Vacaciones </v>
          </cell>
        </row>
        <row r="650">
          <cell r="A650">
            <v>7927</v>
          </cell>
          <cell r="B650" t="str">
            <v>Seguridad y Prevención Social</v>
          </cell>
        </row>
        <row r="651">
          <cell r="A651">
            <v>7928</v>
          </cell>
          <cell r="B651" t="str">
            <v>Remuneraciones al Directorio</v>
          </cell>
        </row>
        <row r="652">
          <cell r="A652">
            <v>7929</v>
          </cell>
          <cell r="B652" t="str">
            <v>Otras cargas de personal</v>
          </cell>
        </row>
        <row r="653">
          <cell r="A653">
            <v>793</v>
          </cell>
          <cell r="B653" t="str">
            <v>Servicios Prestados por Terceros</v>
          </cell>
        </row>
        <row r="654">
          <cell r="A654">
            <v>7930</v>
          </cell>
          <cell r="B654" t="str">
            <v>Transportes y Almacenamiento</v>
          </cell>
        </row>
        <row r="655">
          <cell r="A655">
            <v>7931</v>
          </cell>
          <cell r="B655" t="str">
            <v>Correos y Telecomunicaciones</v>
          </cell>
        </row>
        <row r="656">
          <cell r="A656">
            <v>7932</v>
          </cell>
          <cell r="B656" t="str">
            <v>Honorarios Comisiones y Corretajes</v>
          </cell>
        </row>
        <row r="657">
          <cell r="A657">
            <v>7933</v>
          </cell>
          <cell r="B657" t="str">
            <v>Producción Encargada aTerceros</v>
          </cell>
        </row>
        <row r="658">
          <cell r="A658">
            <v>7934</v>
          </cell>
          <cell r="B658" t="str">
            <v>Mantenimiento y Reparaciones</v>
          </cell>
        </row>
        <row r="659">
          <cell r="A659">
            <v>7935</v>
          </cell>
          <cell r="B659" t="str">
            <v>Alquileres</v>
          </cell>
        </row>
        <row r="660">
          <cell r="A660">
            <v>7936</v>
          </cell>
          <cell r="B660" t="str">
            <v>Electricidad y Agua</v>
          </cell>
        </row>
        <row r="661">
          <cell r="A661">
            <v>7937</v>
          </cell>
          <cell r="B661" t="str">
            <v>Publicidad, Publicaciones y Relaciones Públicas</v>
          </cell>
        </row>
        <row r="662">
          <cell r="A662">
            <v>7938</v>
          </cell>
          <cell r="B662" t="str">
            <v>Servicios del Personal</v>
          </cell>
        </row>
        <row r="663">
          <cell r="A663">
            <v>7939</v>
          </cell>
          <cell r="B663" t="str">
            <v>Otros Servicios</v>
          </cell>
        </row>
        <row r="664">
          <cell r="A664">
            <v>794</v>
          </cell>
          <cell r="B664" t="str">
            <v>Tributos</v>
          </cell>
        </row>
        <row r="665">
          <cell r="A665">
            <v>7941</v>
          </cell>
          <cell r="B665" t="str">
            <v xml:space="preserve">Impuesto a las Ventas </v>
          </cell>
        </row>
        <row r="666">
          <cell r="A666">
            <v>7942</v>
          </cell>
          <cell r="B666" t="str">
            <v>Impuesto a las Remuneraciones(derogado)</v>
          </cell>
        </row>
        <row r="667">
          <cell r="A667">
            <v>7943</v>
          </cell>
          <cell r="B667" t="str">
            <v>Cánones</v>
          </cell>
        </row>
        <row r="668">
          <cell r="A668">
            <v>7944</v>
          </cell>
          <cell r="B668" t="str">
            <v xml:space="preserve">Derechos Aduaneros por Ventas </v>
          </cell>
        </row>
        <row r="669">
          <cell r="A669">
            <v>7945</v>
          </cell>
          <cell r="B669" t="str">
            <v>Impuesto al Patrimonio Empresarial(derogado)</v>
          </cell>
        </row>
        <row r="670">
          <cell r="A670">
            <v>7946</v>
          </cell>
          <cell r="B670" t="str">
            <v>Tributos a Gobiernos Locales</v>
          </cell>
        </row>
        <row r="671">
          <cell r="A671">
            <v>7947</v>
          </cell>
          <cell r="B671" t="str">
            <v>Cotizaciones con Carácter de Tributo</v>
          </cell>
        </row>
        <row r="672">
          <cell r="A672">
            <v>7948</v>
          </cell>
          <cell r="B672" t="str">
            <v>Otros Tributos</v>
          </cell>
        </row>
        <row r="673">
          <cell r="A673">
            <v>795</v>
          </cell>
          <cell r="B673" t="str">
            <v xml:space="preserve">Cargas Diversas de Gestión </v>
          </cell>
        </row>
        <row r="674">
          <cell r="A674">
            <v>7951</v>
          </cell>
          <cell r="B674" t="str">
            <v>Seguro</v>
          </cell>
        </row>
        <row r="675">
          <cell r="A675">
            <v>7952</v>
          </cell>
          <cell r="B675" t="str">
            <v>Regalías</v>
          </cell>
        </row>
        <row r="676">
          <cell r="A676">
            <v>7953</v>
          </cell>
          <cell r="B676" t="str">
            <v xml:space="preserve">Suscripciones y Cotizaciones </v>
          </cell>
        </row>
        <row r="677">
          <cell r="A677">
            <v>7954</v>
          </cell>
          <cell r="B677" t="str">
            <v>Donaciones</v>
          </cell>
        </row>
        <row r="678">
          <cell r="A678">
            <v>7955</v>
          </cell>
          <cell r="B678" t="str">
            <v>Otras Cargas Diversas de Gestión</v>
          </cell>
        </row>
        <row r="679">
          <cell r="A679">
            <v>796</v>
          </cell>
          <cell r="B679" t="str">
            <v>Provisiones del Ejercicio</v>
          </cell>
        </row>
        <row r="680">
          <cell r="A680">
            <v>7961</v>
          </cell>
          <cell r="B680" t="str">
            <v>Depreciación de Inmuebles,Maquinarias y Equipos</v>
          </cell>
        </row>
        <row r="681">
          <cell r="A681">
            <v>7962</v>
          </cell>
          <cell r="B681" t="str">
            <v>Amortización de Intangibles</v>
          </cell>
        </row>
        <row r="682">
          <cell r="A682">
            <v>7963</v>
          </cell>
          <cell r="B682" t="str">
            <v>Fluctuación de Valores</v>
          </cell>
        </row>
        <row r="683">
          <cell r="A683">
            <v>7964</v>
          </cell>
          <cell r="B683" t="str">
            <v>Cuentas de Cobranza Dudosa</v>
          </cell>
        </row>
        <row r="684">
          <cell r="A684">
            <v>7965</v>
          </cell>
          <cell r="B684" t="str">
            <v>Desvalorización de Existencias</v>
          </cell>
        </row>
        <row r="685">
          <cell r="A685">
            <v>7966</v>
          </cell>
          <cell r="B685" t="str">
            <v>Compensación por Tiempo de Servicio</v>
          </cell>
        </row>
        <row r="686">
          <cell r="A686">
            <v>7967</v>
          </cell>
          <cell r="B686" t="str">
            <v>Jubilación</v>
          </cell>
        </row>
        <row r="687">
          <cell r="A687">
            <v>7968</v>
          </cell>
          <cell r="B687" t="str">
            <v xml:space="preserve">Otras Provisiones del Ejercicio </v>
          </cell>
        </row>
        <row r="688">
          <cell r="A688">
            <v>797</v>
          </cell>
          <cell r="B688" t="str">
            <v>Costos de Producción</v>
          </cell>
        </row>
        <row r="689">
          <cell r="A689">
            <v>7971</v>
          </cell>
          <cell r="B689" t="str">
            <v>Productos en Proceso</v>
          </cell>
        </row>
        <row r="690">
          <cell r="A690">
            <v>80</v>
          </cell>
          <cell r="B690" t="str">
            <v>Margen Comercial</v>
          </cell>
        </row>
        <row r="691">
          <cell r="A691">
            <v>81</v>
          </cell>
          <cell r="B691" t="str">
            <v>Producción del Ejercicio</v>
          </cell>
        </row>
        <row r="692">
          <cell r="A692">
            <v>82</v>
          </cell>
          <cell r="B692" t="str">
            <v>Valor Agregado</v>
          </cell>
        </row>
        <row r="693">
          <cell r="A693">
            <v>83</v>
          </cell>
          <cell r="B693" t="str">
            <v>Excedente (o Insuficiencia) Bruto de Explotación</v>
          </cell>
        </row>
        <row r="694">
          <cell r="A694">
            <v>84</v>
          </cell>
          <cell r="B694" t="str">
            <v>Resultado de Explotación</v>
          </cell>
        </row>
        <row r="695">
          <cell r="A695">
            <v>85</v>
          </cell>
          <cell r="B695" t="str">
            <v>Resultado Antes de Participación e Impuestos</v>
          </cell>
        </row>
        <row r="696">
          <cell r="A696">
            <v>86</v>
          </cell>
          <cell r="B696" t="str">
            <v xml:space="preserve">Distribución Legal  de la Renta Neta </v>
          </cell>
        </row>
        <row r="697">
          <cell r="A697">
            <v>861</v>
          </cell>
          <cell r="B697" t="str">
            <v>Participación de los Trabajadores</v>
          </cell>
        </row>
        <row r="698">
          <cell r="A698">
            <v>862</v>
          </cell>
          <cell r="B698" t="str">
            <v>Participación de Comunidad Laboral</v>
          </cell>
        </row>
        <row r="699">
          <cell r="A699">
            <v>863</v>
          </cell>
          <cell r="B699" t="str">
            <v>Participación Patrimonial de los Trabajadores</v>
          </cell>
        </row>
        <row r="700">
          <cell r="A700">
            <v>864</v>
          </cell>
          <cell r="B700" t="str">
            <v>Investigación Científica y Tecnológica</v>
          </cell>
        </row>
        <row r="701">
          <cell r="A701">
            <v>868</v>
          </cell>
          <cell r="B701" t="str">
            <v>Distribución Legal  de la Renta Neta A.C.M.</v>
          </cell>
        </row>
        <row r="702">
          <cell r="A702">
            <v>87</v>
          </cell>
          <cell r="B702" t="str">
            <v>Saldos Intermediarios</v>
          </cell>
        </row>
        <row r="703">
          <cell r="A703">
            <v>871</v>
          </cell>
          <cell r="B703" t="str">
            <v>Margen Comercial</v>
          </cell>
        </row>
        <row r="704">
          <cell r="A704">
            <v>872</v>
          </cell>
          <cell r="B704" t="str">
            <v>Producción del Ejercicio</v>
          </cell>
        </row>
        <row r="705">
          <cell r="A705">
            <v>873</v>
          </cell>
          <cell r="B705" t="str">
            <v>Valor Agregado</v>
          </cell>
        </row>
        <row r="706">
          <cell r="A706">
            <v>874</v>
          </cell>
          <cell r="B706" t="str">
            <v>Excedente (o insuficiencia) Bruto de Explotación</v>
          </cell>
        </row>
        <row r="707">
          <cell r="A707">
            <v>875</v>
          </cell>
          <cell r="B707" t="str">
            <v>Resultado de Explotación</v>
          </cell>
        </row>
        <row r="708">
          <cell r="A708">
            <v>876</v>
          </cell>
          <cell r="B708" t="str">
            <v>Resultado Antes de Participación e Impuestos</v>
          </cell>
        </row>
        <row r="709">
          <cell r="A709">
            <v>88</v>
          </cell>
          <cell r="B709" t="str">
            <v>Impuesto a la Renta</v>
          </cell>
        </row>
        <row r="710">
          <cell r="A710">
            <v>881</v>
          </cell>
          <cell r="B710" t="str">
            <v>Impuesto a la Renta</v>
          </cell>
        </row>
        <row r="711">
          <cell r="A711">
            <v>888</v>
          </cell>
          <cell r="B711" t="str">
            <v>Impuesto a la Renta A.C.M.</v>
          </cell>
        </row>
        <row r="712">
          <cell r="A712">
            <v>89</v>
          </cell>
          <cell r="B712" t="str">
            <v>Resultado del Ejercicio</v>
          </cell>
        </row>
        <row r="713">
          <cell r="A713">
            <v>891</v>
          </cell>
          <cell r="B713" t="str">
            <v>Resultado del Ejercicio</v>
          </cell>
        </row>
        <row r="714">
          <cell r="A714">
            <v>898</v>
          </cell>
          <cell r="B714" t="str">
            <v>Resultados por Exposición a la Inflación del Ejercicio A.C.M.</v>
          </cell>
        </row>
        <row r="715">
          <cell r="A715">
            <v>91</v>
          </cell>
          <cell r="B715" t="str">
            <v>Costos por Distribuir</v>
          </cell>
        </row>
        <row r="716">
          <cell r="A716">
            <v>911</v>
          </cell>
          <cell r="B716" t="str">
            <v>Materias Primas y Auxiliares</v>
          </cell>
        </row>
        <row r="717">
          <cell r="A717">
            <v>912</v>
          </cell>
          <cell r="B717" t="str">
            <v>Cargas de Personal</v>
          </cell>
        </row>
        <row r="718">
          <cell r="A718">
            <v>9121</v>
          </cell>
          <cell r="B718" t="str">
            <v>Sueldos</v>
          </cell>
        </row>
        <row r="719">
          <cell r="A719">
            <v>91211</v>
          </cell>
          <cell r="B719" t="str">
            <v>Básico</v>
          </cell>
        </row>
        <row r="720">
          <cell r="A720">
            <v>91212</v>
          </cell>
          <cell r="B720" t="str">
            <v>Incremento por SNP</v>
          </cell>
        </row>
        <row r="721">
          <cell r="A721">
            <v>91213</v>
          </cell>
          <cell r="B721" t="str">
            <v>Incremneto por AFP</v>
          </cell>
        </row>
        <row r="722">
          <cell r="A722">
            <v>9122</v>
          </cell>
          <cell r="B722" t="str">
            <v>Salarios</v>
          </cell>
        </row>
        <row r="723">
          <cell r="A723">
            <v>9123</v>
          </cell>
          <cell r="B723" t="str">
            <v>Comisiones</v>
          </cell>
        </row>
        <row r="724">
          <cell r="A724">
            <v>9124</v>
          </cell>
          <cell r="B724" t="str">
            <v>Remuneraciones en Especie</v>
          </cell>
        </row>
        <row r="725">
          <cell r="A725">
            <v>9125</v>
          </cell>
          <cell r="B725" t="str">
            <v>Otras Remuneraciones</v>
          </cell>
        </row>
        <row r="726">
          <cell r="A726">
            <v>91251</v>
          </cell>
          <cell r="B726" t="str">
            <v>Horas Extras</v>
          </cell>
        </row>
        <row r="727">
          <cell r="A727">
            <v>91252</v>
          </cell>
          <cell r="B727" t="str">
            <v>Bonificaciones</v>
          </cell>
        </row>
        <row r="728">
          <cell r="A728">
            <v>91253</v>
          </cell>
          <cell r="B728" t="str">
            <v>Asignación Familiar</v>
          </cell>
        </row>
        <row r="729">
          <cell r="A729">
            <v>91254</v>
          </cell>
          <cell r="B729" t="str">
            <v>Gratificación</v>
          </cell>
        </row>
        <row r="730">
          <cell r="A730">
            <v>9126</v>
          </cell>
          <cell r="B730" t="str">
            <v xml:space="preserve">Vacaciones </v>
          </cell>
        </row>
        <row r="731">
          <cell r="A731">
            <v>9127</v>
          </cell>
          <cell r="B731" t="str">
            <v>Seguridad y Prevención Social</v>
          </cell>
        </row>
        <row r="732">
          <cell r="A732">
            <v>91271</v>
          </cell>
          <cell r="B732" t="str">
            <v>Régimen de Prestaciones de Salud(Essalud)</v>
          </cell>
        </row>
        <row r="733">
          <cell r="A733">
            <v>91272</v>
          </cell>
          <cell r="B733" t="str">
            <v>Régimen de Pensiones</v>
          </cell>
        </row>
        <row r="734">
          <cell r="A734">
            <v>91273</v>
          </cell>
          <cell r="B734" t="str">
            <v>Accidentes de Trabajo y Enfermedades Profesionales(SCTR)</v>
          </cell>
        </row>
        <row r="735">
          <cell r="A735">
            <v>91274</v>
          </cell>
          <cell r="B735" t="str">
            <v>Seguros de Vida</v>
          </cell>
        </row>
        <row r="736">
          <cell r="A736">
            <v>91275</v>
          </cell>
          <cell r="B736" t="str">
            <v>Seguros Particulares de Prestaciones de Salud</v>
          </cell>
        </row>
        <row r="737">
          <cell r="A737">
            <v>91279</v>
          </cell>
          <cell r="B737" t="str">
            <v>Otros</v>
          </cell>
        </row>
        <row r="738">
          <cell r="A738">
            <v>91238</v>
          </cell>
          <cell r="B738" t="str">
            <v>Remuneraciones al Directorio</v>
          </cell>
        </row>
        <row r="739">
          <cell r="A739">
            <v>9129</v>
          </cell>
          <cell r="B739" t="str">
            <v>Otras cargas de personal</v>
          </cell>
        </row>
        <row r="740">
          <cell r="A740">
            <v>913</v>
          </cell>
          <cell r="B740" t="str">
            <v>Servicios Prestados por Terceros</v>
          </cell>
        </row>
        <row r="741">
          <cell r="A741">
            <v>9130</v>
          </cell>
          <cell r="B741" t="str">
            <v>Transportes y Almacenamiento</v>
          </cell>
        </row>
        <row r="742">
          <cell r="A742">
            <v>9131</v>
          </cell>
          <cell r="B742" t="str">
            <v>Correos y Telecomunicaciones</v>
          </cell>
        </row>
        <row r="743">
          <cell r="A743">
            <v>9132</v>
          </cell>
          <cell r="B743" t="str">
            <v>Honorarios Comisiones y Corretajes</v>
          </cell>
        </row>
        <row r="744">
          <cell r="A744">
            <v>9133</v>
          </cell>
          <cell r="B744" t="str">
            <v>Producción Encargada aTerceros</v>
          </cell>
        </row>
        <row r="745">
          <cell r="A745">
            <v>9134</v>
          </cell>
          <cell r="B745" t="str">
            <v>Mantenimiento y Reparaciones</v>
          </cell>
        </row>
        <row r="746">
          <cell r="A746">
            <v>9135</v>
          </cell>
          <cell r="B746" t="str">
            <v>Alquileres</v>
          </cell>
        </row>
        <row r="747">
          <cell r="A747">
            <v>9136</v>
          </cell>
          <cell r="B747" t="str">
            <v>Electricidad y Agua</v>
          </cell>
        </row>
        <row r="748">
          <cell r="A748">
            <v>9137</v>
          </cell>
          <cell r="B748" t="str">
            <v>Publicidad, Publicaciones y Relaciones Públicas</v>
          </cell>
        </row>
        <row r="749">
          <cell r="A749">
            <v>9138</v>
          </cell>
          <cell r="B749" t="str">
            <v>Servicios del Personal</v>
          </cell>
        </row>
        <row r="750">
          <cell r="A750">
            <v>9139</v>
          </cell>
          <cell r="B750" t="str">
            <v>Otros Servicios</v>
          </cell>
        </row>
        <row r="751">
          <cell r="A751">
            <v>914</v>
          </cell>
          <cell r="B751" t="str">
            <v>Tributos</v>
          </cell>
        </row>
        <row r="752">
          <cell r="A752">
            <v>9141</v>
          </cell>
          <cell r="B752" t="str">
            <v xml:space="preserve">Impuesto a las Ventas </v>
          </cell>
        </row>
        <row r="753">
          <cell r="A753">
            <v>9142</v>
          </cell>
          <cell r="B753" t="str">
            <v>Impuesto a las Remuneraciones(derogado)</v>
          </cell>
        </row>
        <row r="754">
          <cell r="A754">
            <v>9143</v>
          </cell>
          <cell r="B754" t="str">
            <v>Cánones</v>
          </cell>
        </row>
        <row r="755">
          <cell r="A755">
            <v>9144</v>
          </cell>
          <cell r="B755" t="str">
            <v xml:space="preserve">Derechos Aduaneros por Ventas </v>
          </cell>
        </row>
        <row r="756">
          <cell r="A756">
            <v>9145</v>
          </cell>
          <cell r="B756" t="str">
            <v>Impuesto al Patrimonio Empresarial(derogado)</v>
          </cell>
        </row>
        <row r="757">
          <cell r="A757">
            <v>9146</v>
          </cell>
          <cell r="B757" t="str">
            <v>Tributos a Gobiernos Locales</v>
          </cell>
        </row>
        <row r="758">
          <cell r="A758">
            <v>91461</v>
          </cell>
          <cell r="B758" t="str">
            <v>Arbitrios Municipales</v>
          </cell>
        </row>
        <row r="759">
          <cell r="A759">
            <v>91462</v>
          </cell>
          <cell r="B759" t="str">
            <v>Licencias</v>
          </cell>
        </row>
        <row r="760">
          <cell r="A760">
            <v>9147</v>
          </cell>
          <cell r="B760" t="str">
            <v>Cotizaciones con Carácter de Tributo</v>
          </cell>
        </row>
        <row r="761">
          <cell r="A761">
            <v>91471</v>
          </cell>
          <cell r="B761" t="str">
            <v>SENATI</v>
          </cell>
        </row>
        <row r="762">
          <cell r="A762">
            <v>91472</v>
          </cell>
          <cell r="B762" t="str">
            <v>SENCICO</v>
          </cell>
        </row>
        <row r="763">
          <cell r="A763">
            <v>9148</v>
          </cell>
          <cell r="B763" t="str">
            <v>Tributos A.C.M.</v>
          </cell>
        </row>
        <row r="764">
          <cell r="A764">
            <v>9149</v>
          </cell>
          <cell r="B764" t="str">
            <v>Otros Tributos</v>
          </cell>
        </row>
        <row r="765">
          <cell r="A765">
            <v>91491</v>
          </cell>
          <cell r="B765" t="str">
            <v>I.E.S.</v>
          </cell>
        </row>
        <row r="766">
          <cell r="A766">
            <v>915</v>
          </cell>
          <cell r="B766" t="str">
            <v xml:space="preserve">Cargas Diversas de Gestión </v>
          </cell>
        </row>
        <row r="767">
          <cell r="A767">
            <v>9151</v>
          </cell>
          <cell r="B767" t="str">
            <v>Seguro</v>
          </cell>
        </row>
        <row r="768">
          <cell r="A768">
            <v>9152</v>
          </cell>
          <cell r="B768" t="str">
            <v>Regalías</v>
          </cell>
        </row>
        <row r="769">
          <cell r="A769">
            <v>9153</v>
          </cell>
          <cell r="B769" t="str">
            <v xml:space="preserve">Suscripciones y Cotizaciones </v>
          </cell>
        </row>
        <row r="770">
          <cell r="A770">
            <v>9154</v>
          </cell>
          <cell r="B770" t="str">
            <v>Donaciones</v>
          </cell>
        </row>
        <row r="771">
          <cell r="A771">
            <v>9155</v>
          </cell>
          <cell r="B771" t="str">
            <v>Otras Cargas Diversas de Gestión</v>
          </cell>
        </row>
        <row r="772">
          <cell r="A772">
            <v>91551</v>
          </cell>
          <cell r="B772" t="str">
            <v>Viajes</v>
          </cell>
        </row>
        <row r="773">
          <cell r="A773">
            <v>91552</v>
          </cell>
          <cell r="B773" t="str">
            <v>Viáticos</v>
          </cell>
        </row>
        <row r="774">
          <cell r="A774">
            <v>916</v>
          </cell>
          <cell r="B774" t="str">
            <v>Suministros Diversos</v>
          </cell>
        </row>
        <row r="775">
          <cell r="A775">
            <v>917</v>
          </cell>
          <cell r="B775" t="str">
            <v>Envases y Embalajes</v>
          </cell>
        </row>
        <row r="776">
          <cell r="A776">
            <v>918</v>
          </cell>
          <cell r="B776" t="str">
            <v>Provisiones del Ejercicio</v>
          </cell>
        </row>
        <row r="777">
          <cell r="A777">
            <v>9181</v>
          </cell>
          <cell r="B777" t="str">
            <v>Depreciación de Inmuebles,Maquinarias y Equipos</v>
          </cell>
        </row>
        <row r="778">
          <cell r="A778">
            <v>9182</v>
          </cell>
          <cell r="B778" t="str">
            <v>Amortización de Intangibles</v>
          </cell>
        </row>
        <row r="779">
          <cell r="A779">
            <v>9183</v>
          </cell>
          <cell r="B779" t="str">
            <v>Compensación por Tiempo de Servicio</v>
          </cell>
        </row>
        <row r="780">
          <cell r="A780">
            <v>9184</v>
          </cell>
          <cell r="B780" t="str">
            <v>Jubilación</v>
          </cell>
        </row>
        <row r="781">
          <cell r="A781">
            <v>9185</v>
          </cell>
          <cell r="B781" t="str">
            <v xml:space="preserve">Otras Provisiones del Ejercicio </v>
          </cell>
        </row>
        <row r="782">
          <cell r="A782">
            <v>92</v>
          </cell>
          <cell r="B782" t="str">
            <v>Costos de Producción</v>
          </cell>
        </row>
        <row r="783">
          <cell r="A783">
            <v>921</v>
          </cell>
          <cell r="B783" t="str">
            <v>Materias Primas y Auxiliares</v>
          </cell>
        </row>
        <row r="784">
          <cell r="A784">
            <v>922</v>
          </cell>
          <cell r="B784" t="str">
            <v>Envases y Embalajes</v>
          </cell>
        </row>
        <row r="785">
          <cell r="A785">
            <v>923</v>
          </cell>
          <cell r="B785" t="str">
            <v>Mano de Obra</v>
          </cell>
        </row>
        <row r="786">
          <cell r="A786">
            <v>924</v>
          </cell>
          <cell r="B786" t="str">
            <v>Cargas Sociales</v>
          </cell>
        </row>
        <row r="787">
          <cell r="A787">
            <v>925</v>
          </cell>
          <cell r="B787" t="str">
            <v>Depreciaciones</v>
          </cell>
        </row>
        <row r="788">
          <cell r="A788">
            <v>926</v>
          </cell>
          <cell r="B788" t="str">
            <v>Tributos</v>
          </cell>
        </row>
        <row r="789">
          <cell r="A789">
            <v>9261</v>
          </cell>
          <cell r="B789" t="str">
            <v>Impuestos</v>
          </cell>
        </row>
        <row r="790">
          <cell r="A790">
            <v>9262</v>
          </cell>
          <cell r="B790" t="str">
            <v>Derechos Aduaneros</v>
          </cell>
        </row>
        <row r="791">
          <cell r="A791">
            <v>927</v>
          </cell>
          <cell r="B791" t="str">
            <v>Provisiones del Ejercicio</v>
          </cell>
        </row>
        <row r="792">
          <cell r="A792">
            <v>9271</v>
          </cell>
          <cell r="B792" t="str">
            <v>Depreciación del Activo Fjo</v>
          </cell>
        </row>
        <row r="793">
          <cell r="A793">
            <v>9272</v>
          </cell>
          <cell r="B793" t="str">
            <v>Compensación por Tiempo de Servicio</v>
          </cell>
        </row>
        <row r="794">
          <cell r="A794">
            <v>93</v>
          </cell>
          <cell r="B794" t="str">
            <v>Centros de Costos</v>
          </cell>
        </row>
        <row r="795">
          <cell r="A795">
            <v>931</v>
          </cell>
          <cell r="B795" t="str">
            <v>Productos "A"</v>
          </cell>
        </row>
        <row r="796">
          <cell r="A796">
            <v>932</v>
          </cell>
          <cell r="B796" t="str">
            <v>Productos "E"</v>
          </cell>
        </row>
        <row r="797">
          <cell r="A797">
            <v>933</v>
          </cell>
          <cell r="B797" t="str">
            <v>Productos "C"</v>
          </cell>
        </row>
        <row r="798">
          <cell r="A798">
            <v>94</v>
          </cell>
          <cell r="B798" t="str">
            <v>Gastos Administrativos</v>
          </cell>
        </row>
        <row r="799">
          <cell r="A799">
            <v>941</v>
          </cell>
          <cell r="B799" t="str">
            <v>Suministros</v>
          </cell>
        </row>
        <row r="800">
          <cell r="A800">
            <v>9411</v>
          </cell>
          <cell r="B800" t="str">
            <v>Suministros Diversos</v>
          </cell>
        </row>
        <row r="801">
          <cell r="A801">
            <v>942</v>
          </cell>
          <cell r="B801" t="str">
            <v xml:space="preserve">Cargas de Personal </v>
          </cell>
        </row>
        <row r="802">
          <cell r="A802">
            <v>9421</v>
          </cell>
          <cell r="B802" t="str">
            <v>Sueldos</v>
          </cell>
        </row>
        <row r="803">
          <cell r="A803">
            <v>94211</v>
          </cell>
          <cell r="B803" t="str">
            <v>Básico</v>
          </cell>
        </row>
        <row r="804">
          <cell r="A804">
            <v>94212</v>
          </cell>
          <cell r="B804" t="str">
            <v>Incremento por SNP</v>
          </cell>
        </row>
        <row r="805">
          <cell r="A805">
            <v>94213</v>
          </cell>
          <cell r="B805" t="str">
            <v>Incremneto por AFP</v>
          </cell>
        </row>
        <row r="806">
          <cell r="A806">
            <v>9422</v>
          </cell>
          <cell r="B806" t="str">
            <v>Salarios</v>
          </cell>
        </row>
        <row r="807">
          <cell r="A807">
            <v>9423</v>
          </cell>
          <cell r="B807" t="str">
            <v>Comisiones</v>
          </cell>
        </row>
        <row r="808">
          <cell r="A808">
            <v>9424</v>
          </cell>
          <cell r="B808" t="str">
            <v>Remuneraciones en Especie</v>
          </cell>
        </row>
        <row r="809">
          <cell r="A809">
            <v>9425</v>
          </cell>
          <cell r="B809" t="str">
            <v>Otras Remuneraciones</v>
          </cell>
        </row>
        <row r="810">
          <cell r="A810">
            <v>94251</v>
          </cell>
          <cell r="B810" t="str">
            <v>Horas Extras</v>
          </cell>
        </row>
        <row r="811">
          <cell r="A811">
            <v>94252</v>
          </cell>
          <cell r="B811" t="str">
            <v>Bonificaciones</v>
          </cell>
        </row>
        <row r="812">
          <cell r="A812">
            <v>94253</v>
          </cell>
          <cell r="B812" t="str">
            <v>Asignación Familiar</v>
          </cell>
        </row>
        <row r="813">
          <cell r="A813">
            <v>94254</v>
          </cell>
          <cell r="B813" t="str">
            <v>Gratificación</v>
          </cell>
        </row>
        <row r="814">
          <cell r="A814">
            <v>9426</v>
          </cell>
          <cell r="B814" t="str">
            <v xml:space="preserve">Vacaciones </v>
          </cell>
        </row>
        <row r="815">
          <cell r="A815">
            <v>9427</v>
          </cell>
          <cell r="B815" t="str">
            <v>Seguridad y Prevención Social</v>
          </cell>
        </row>
        <row r="816">
          <cell r="A816">
            <v>94271</v>
          </cell>
          <cell r="B816" t="str">
            <v>Régimen de Prestaciones de Salud(Essalud)</v>
          </cell>
        </row>
        <row r="817">
          <cell r="A817">
            <v>94272</v>
          </cell>
          <cell r="B817" t="str">
            <v>Régimen de Pensiones</v>
          </cell>
        </row>
        <row r="818">
          <cell r="A818">
            <v>94273</v>
          </cell>
          <cell r="B818" t="str">
            <v>Accidentes de Trabajo y Enfermedades Profesionales(SCTR)</v>
          </cell>
        </row>
        <row r="819">
          <cell r="A819">
            <v>94274</v>
          </cell>
          <cell r="B819" t="str">
            <v>Seguros de Vida</v>
          </cell>
        </row>
        <row r="820">
          <cell r="A820">
            <v>94275</v>
          </cell>
          <cell r="B820" t="str">
            <v>Seguros Particulares de Prestaciones de Salud</v>
          </cell>
        </row>
        <row r="821">
          <cell r="A821">
            <v>94276</v>
          </cell>
          <cell r="B821" t="str">
            <v>Otros</v>
          </cell>
        </row>
        <row r="822">
          <cell r="A822">
            <v>9428</v>
          </cell>
          <cell r="B822" t="str">
            <v>Remuneraciones al Directorio</v>
          </cell>
        </row>
        <row r="823">
          <cell r="A823">
            <v>9429</v>
          </cell>
          <cell r="B823" t="str">
            <v>Otras cargas de personal</v>
          </cell>
        </row>
        <row r="824">
          <cell r="A824">
            <v>943</v>
          </cell>
          <cell r="B824" t="str">
            <v>Servicios Prestados por Terceros</v>
          </cell>
        </row>
        <row r="825">
          <cell r="A825">
            <v>9430</v>
          </cell>
          <cell r="B825" t="str">
            <v>Transportes y Almacenamiento</v>
          </cell>
        </row>
        <row r="826">
          <cell r="A826">
            <v>9431</v>
          </cell>
          <cell r="B826" t="str">
            <v>Correos y Telecomunicaciones</v>
          </cell>
        </row>
        <row r="827">
          <cell r="A827">
            <v>9432</v>
          </cell>
          <cell r="B827" t="str">
            <v>Honorarios Comisiones y Corretajes</v>
          </cell>
        </row>
        <row r="828">
          <cell r="A828">
            <v>9433</v>
          </cell>
          <cell r="B828" t="str">
            <v>Producción Encargada aTerceros</v>
          </cell>
        </row>
        <row r="829">
          <cell r="A829">
            <v>9434</v>
          </cell>
          <cell r="B829" t="str">
            <v>Mantenimiento y Reparaciones</v>
          </cell>
        </row>
        <row r="830">
          <cell r="A830">
            <v>9435</v>
          </cell>
          <cell r="B830" t="str">
            <v>Alquileres</v>
          </cell>
        </row>
        <row r="831">
          <cell r="A831">
            <v>9436</v>
          </cell>
          <cell r="B831" t="str">
            <v>Electricidad y Agua</v>
          </cell>
        </row>
        <row r="832">
          <cell r="A832">
            <v>9437</v>
          </cell>
          <cell r="B832" t="str">
            <v>Publicidad, Publicaciones y Relaciones Públicas</v>
          </cell>
        </row>
        <row r="833">
          <cell r="A833">
            <v>9438</v>
          </cell>
          <cell r="B833" t="str">
            <v>Servicios del Personal</v>
          </cell>
        </row>
        <row r="834">
          <cell r="A834">
            <v>9439</v>
          </cell>
          <cell r="B834" t="str">
            <v>Otros Servicios</v>
          </cell>
        </row>
        <row r="835">
          <cell r="A835">
            <v>944</v>
          </cell>
          <cell r="B835" t="str">
            <v>Tributos</v>
          </cell>
        </row>
        <row r="836">
          <cell r="A836">
            <v>9441</v>
          </cell>
          <cell r="B836" t="str">
            <v xml:space="preserve">Impuesto a las Ventas </v>
          </cell>
        </row>
        <row r="837">
          <cell r="A837">
            <v>9442</v>
          </cell>
          <cell r="B837" t="str">
            <v>Impuesto a las Remuneraciones(derogado)</v>
          </cell>
        </row>
        <row r="838">
          <cell r="A838">
            <v>9443</v>
          </cell>
          <cell r="B838" t="str">
            <v>Cánones</v>
          </cell>
        </row>
        <row r="839">
          <cell r="A839">
            <v>9444</v>
          </cell>
          <cell r="B839" t="str">
            <v xml:space="preserve">Derechos Aduaneros por Ventas </v>
          </cell>
        </row>
        <row r="840">
          <cell r="A840">
            <v>9445</v>
          </cell>
          <cell r="B840" t="str">
            <v>Impuesto al Patrimonio Empresarial(derogado)</v>
          </cell>
        </row>
        <row r="841">
          <cell r="A841">
            <v>9446</v>
          </cell>
          <cell r="B841" t="str">
            <v>Tributos a Gobiernos Locales</v>
          </cell>
        </row>
        <row r="842">
          <cell r="A842">
            <v>94461</v>
          </cell>
          <cell r="B842" t="str">
            <v>Arbitrios Municipales</v>
          </cell>
        </row>
        <row r="843">
          <cell r="A843">
            <v>94462</v>
          </cell>
          <cell r="B843" t="str">
            <v>Licencias</v>
          </cell>
        </row>
        <row r="844">
          <cell r="A844">
            <v>9447</v>
          </cell>
          <cell r="B844" t="str">
            <v>Cotizaciones con Carácter de Tributo</v>
          </cell>
        </row>
        <row r="845">
          <cell r="A845">
            <v>94471</v>
          </cell>
          <cell r="B845" t="str">
            <v>SENATI</v>
          </cell>
        </row>
        <row r="846">
          <cell r="A846">
            <v>94472</v>
          </cell>
          <cell r="B846" t="str">
            <v>SENCICO</v>
          </cell>
        </row>
        <row r="847">
          <cell r="A847">
            <v>9448</v>
          </cell>
          <cell r="B847" t="str">
            <v>Tributos A.C.M.</v>
          </cell>
        </row>
        <row r="848">
          <cell r="A848">
            <v>9449</v>
          </cell>
          <cell r="B848" t="str">
            <v>Otros Tributos</v>
          </cell>
        </row>
        <row r="849">
          <cell r="A849">
            <v>94491</v>
          </cell>
          <cell r="B849" t="str">
            <v>I.E.S.</v>
          </cell>
        </row>
        <row r="850">
          <cell r="A850">
            <v>945</v>
          </cell>
          <cell r="B850" t="str">
            <v xml:space="preserve">Cargas Diversas de Gestión </v>
          </cell>
        </row>
        <row r="851">
          <cell r="A851">
            <v>9451</v>
          </cell>
          <cell r="B851" t="str">
            <v>Seguro</v>
          </cell>
        </row>
        <row r="852">
          <cell r="A852">
            <v>9452</v>
          </cell>
          <cell r="B852" t="str">
            <v>Regalías</v>
          </cell>
        </row>
        <row r="853">
          <cell r="A853">
            <v>9453</v>
          </cell>
          <cell r="B853" t="str">
            <v xml:space="preserve">Suscripciones y Cotizaciones </v>
          </cell>
        </row>
        <row r="854">
          <cell r="A854">
            <v>9454</v>
          </cell>
          <cell r="B854" t="str">
            <v>Donaciones</v>
          </cell>
        </row>
        <row r="855">
          <cell r="A855">
            <v>9455</v>
          </cell>
          <cell r="B855" t="str">
            <v>Otras Cargas Diversas de Gestión</v>
          </cell>
        </row>
        <row r="856">
          <cell r="A856">
            <v>94551</v>
          </cell>
          <cell r="B856" t="str">
            <v>Viajes</v>
          </cell>
        </row>
        <row r="857">
          <cell r="A857">
            <v>94552</v>
          </cell>
          <cell r="B857" t="str">
            <v>Viáticos</v>
          </cell>
        </row>
        <row r="858">
          <cell r="A858">
            <v>948</v>
          </cell>
          <cell r="B858" t="str">
            <v>Provisiones del Ejercicio</v>
          </cell>
        </row>
        <row r="859">
          <cell r="A859">
            <v>9481</v>
          </cell>
          <cell r="B859" t="str">
            <v>Depreciación de Inmuebles,Maquinarias y Equipos</v>
          </cell>
        </row>
        <row r="860">
          <cell r="A860">
            <v>9482</v>
          </cell>
          <cell r="B860" t="str">
            <v>Amortización de Intangibles</v>
          </cell>
        </row>
        <row r="861">
          <cell r="A861">
            <v>9483</v>
          </cell>
          <cell r="B861" t="str">
            <v>Fluctuación de Valores</v>
          </cell>
        </row>
        <row r="862">
          <cell r="A862">
            <v>9484</v>
          </cell>
          <cell r="B862" t="str">
            <v>Cuentas de Cobranza Dudosa</v>
          </cell>
        </row>
        <row r="863">
          <cell r="A863">
            <v>9485</v>
          </cell>
          <cell r="B863" t="str">
            <v>Desvalorización de Existencias</v>
          </cell>
        </row>
        <row r="864">
          <cell r="A864">
            <v>9486</v>
          </cell>
          <cell r="B864" t="str">
            <v>Compensación por Tiempo de Servicio</v>
          </cell>
        </row>
        <row r="865">
          <cell r="A865">
            <v>9487</v>
          </cell>
          <cell r="B865" t="str">
            <v>Jubilación</v>
          </cell>
        </row>
        <row r="866">
          <cell r="A866">
            <v>9488</v>
          </cell>
          <cell r="B866" t="str">
            <v xml:space="preserve">Otras Provisiones del Ejercicio </v>
          </cell>
        </row>
        <row r="867">
          <cell r="A867">
            <v>95</v>
          </cell>
          <cell r="B867" t="str">
            <v>Gastos de Venta</v>
          </cell>
        </row>
        <row r="868">
          <cell r="A868">
            <v>951</v>
          </cell>
          <cell r="B868" t="str">
            <v>Suministros</v>
          </cell>
        </row>
        <row r="869">
          <cell r="A869">
            <v>9511</v>
          </cell>
          <cell r="B869" t="str">
            <v>Suministros Diversos</v>
          </cell>
        </row>
        <row r="870">
          <cell r="A870">
            <v>952</v>
          </cell>
          <cell r="B870" t="str">
            <v xml:space="preserve">Cargas de Personal </v>
          </cell>
        </row>
        <row r="871">
          <cell r="A871">
            <v>9521</v>
          </cell>
          <cell r="B871" t="str">
            <v>Sueldos</v>
          </cell>
        </row>
        <row r="872">
          <cell r="A872">
            <v>95211</v>
          </cell>
          <cell r="B872" t="str">
            <v>Básico</v>
          </cell>
        </row>
        <row r="873">
          <cell r="A873">
            <v>95212</v>
          </cell>
          <cell r="B873" t="str">
            <v>Incremento por SNP</v>
          </cell>
        </row>
        <row r="874">
          <cell r="A874">
            <v>95213</v>
          </cell>
          <cell r="B874" t="str">
            <v>Incremneto por AFP</v>
          </cell>
        </row>
        <row r="875">
          <cell r="A875">
            <v>9522</v>
          </cell>
          <cell r="B875" t="str">
            <v>Salarios</v>
          </cell>
        </row>
        <row r="876">
          <cell r="A876">
            <v>9523</v>
          </cell>
          <cell r="B876" t="str">
            <v>Comisiones</v>
          </cell>
        </row>
        <row r="877">
          <cell r="A877">
            <v>9524</v>
          </cell>
          <cell r="B877" t="str">
            <v>Remuneraciones en Especie</v>
          </cell>
        </row>
        <row r="878">
          <cell r="A878">
            <v>9525</v>
          </cell>
          <cell r="B878" t="str">
            <v>Otras Remuneraciones</v>
          </cell>
        </row>
        <row r="879">
          <cell r="A879">
            <v>95251</v>
          </cell>
          <cell r="B879" t="str">
            <v>Horas Extras</v>
          </cell>
        </row>
        <row r="880">
          <cell r="A880">
            <v>95252</v>
          </cell>
          <cell r="B880" t="str">
            <v>Bonificaciones</v>
          </cell>
        </row>
        <row r="881">
          <cell r="A881">
            <v>95253</v>
          </cell>
          <cell r="B881" t="str">
            <v>Asignación Familiar</v>
          </cell>
        </row>
        <row r="882">
          <cell r="A882">
            <v>95254</v>
          </cell>
          <cell r="B882" t="str">
            <v>Gratificación</v>
          </cell>
        </row>
        <row r="883">
          <cell r="A883">
            <v>9526</v>
          </cell>
          <cell r="B883" t="str">
            <v xml:space="preserve">Vacaciones </v>
          </cell>
        </row>
        <row r="884">
          <cell r="A884">
            <v>9527</v>
          </cell>
          <cell r="B884" t="str">
            <v>Seguridad y Prevención Social</v>
          </cell>
        </row>
        <row r="885">
          <cell r="A885">
            <v>95271</v>
          </cell>
          <cell r="B885" t="str">
            <v>Régimen de Prestaciones de Salud(Essalud)</v>
          </cell>
        </row>
        <row r="886">
          <cell r="A886">
            <v>95272</v>
          </cell>
          <cell r="B886" t="str">
            <v>Régimen de Pensiones</v>
          </cell>
        </row>
        <row r="887">
          <cell r="A887">
            <v>95273</v>
          </cell>
          <cell r="B887" t="str">
            <v>Accidentes de Trabajo y Enfermedades Profesionales(SCTR)</v>
          </cell>
        </row>
        <row r="888">
          <cell r="A888">
            <v>95274</v>
          </cell>
          <cell r="B888" t="str">
            <v>Seguros de Vida</v>
          </cell>
        </row>
        <row r="889">
          <cell r="A889">
            <v>95275</v>
          </cell>
          <cell r="B889" t="str">
            <v>Seguros Particulares de Prestaciones de Salud</v>
          </cell>
        </row>
        <row r="890">
          <cell r="A890">
            <v>95276</v>
          </cell>
          <cell r="B890" t="str">
            <v>Otros</v>
          </cell>
        </row>
        <row r="891">
          <cell r="A891">
            <v>9528</v>
          </cell>
          <cell r="B891" t="str">
            <v>Remuneraciones al Directorio</v>
          </cell>
        </row>
        <row r="892">
          <cell r="A892">
            <v>9529</v>
          </cell>
          <cell r="B892" t="str">
            <v>Otras cargas de personal</v>
          </cell>
        </row>
        <row r="893">
          <cell r="A893">
            <v>953</v>
          </cell>
          <cell r="B893" t="str">
            <v>Servicios Prestados por Terceros</v>
          </cell>
        </row>
        <row r="894">
          <cell r="A894">
            <v>9530</v>
          </cell>
          <cell r="B894" t="str">
            <v>Transportes y Almacenamiento</v>
          </cell>
        </row>
        <row r="895">
          <cell r="A895">
            <v>9531</v>
          </cell>
          <cell r="B895" t="str">
            <v>Correos y Telecomunicaciones</v>
          </cell>
        </row>
        <row r="896">
          <cell r="A896">
            <v>9532</v>
          </cell>
          <cell r="B896" t="str">
            <v>Honorarios Comisiones y Corretajes</v>
          </cell>
        </row>
        <row r="897">
          <cell r="A897">
            <v>9533</v>
          </cell>
          <cell r="B897" t="str">
            <v>Producción Encargada aTerceros</v>
          </cell>
        </row>
        <row r="898">
          <cell r="A898">
            <v>9534</v>
          </cell>
          <cell r="B898" t="str">
            <v>Mantenimiento y Reparaciones</v>
          </cell>
        </row>
        <row r="899">
          <cell r="A899">
            <v>9535</v>
          </cell>
          <cell r="B899" t="str">
            <v>Alquileres</v>
          </cell>
        </row>
        <row r="900">
          <cell r="A900">
            <v>9536</v>
          </cell>
          <cell r="B900" t="str">
            <v>Electricidad y Agua</v>
          </cell>
        </row>
        <row r="901">
          <cell r="A901">
            <v>9537</v>
          </cell>
          <cell r="B901" t="str">
            <v>Publicidad, Publicaciones y Relaciones Públicas</v>
          </cell>
        </row>
        <row r="902">
          <cell r="A902">
            <v>9538</v>
          </cell>
          <cell r="B902" t="str">
            <v>Servicios del Personal</v>
          </cell>
        </row>
        <row r="903">
          <cell r="A903">
            <v>9539</v>
          </cell>
          <cell r="B903" t="str">
            <v>Otros Servicios</v>
          </cell>
        </row>
        <row r="904">
          <cell r="A904">
            <v>954</v>
          </cell>
          <cell r="B904" t="str">
            <v>Tributos</v>
          </cell>
        </row>
        <row r="905">
          <cell r="A905">
            <v>9541</v>
          </cell>
          <cell r="B905" t="str">
            <v xml:space="preserve">Impuesto a las Ventas </v>
          </cell>
        </row>
        <row r="906">
          <cell r="A906">
            <v>9542</v>
          </cell>
          <cell r="B906" t="str">
            <v>Impuesto a las Remuneraciones(derogado)</v>
          </cell>
        </row>
        <row r="907">
          <cell r="A907">
            <v>9543</v>
          </cell>
          <cell r="B907" t="str">
            <v>Cánones</v>
          </cell>
        </row>
        <row r="908">
          <cell r="A908">
            <v>9544</v>
          </cell>
          <cell r="B908" t="str">
            <v xml:space="preserve">Derechos Aduaneros por Ventas </v>
          </cell>
        </row>
        <row r="909">
          <cell r="A909">
            <v>9545</v>
          </cell>
          <cell r="B909" t="str">
            <v>Impuesto al Patrimonio Empresarial(derogado)</v>
          </cell>
        </row>
        <row r="910">
          <cell r="A910">
            <v>9546</v>
          </cell>
          <cell r="B910" t="str">
            <v>Tributos a Gobiernos Locales</v>
          </cell>
        </row>
        <row r="911">
          <cell r="A911">
            <v>95461</v>
          </cell>
          <cell r="B911" t="str">
            <v>Arbitrios Municipales</v>
          </cell>
        </row>
        <row r="912">
          <cell r="A912">
            <v>95462</v>
          </cell>
          <cell r="B912" t="str">
            <v>Licencias</v>
          </cell>
        </row>
        <row r="913">
          <cell r="A913">
            <v>9547</v>
          </cell>
          <cell r="B913" t="str">
            <v>Cotizaciones con Carácter de Tributo</v>
          </cell>
        </row>
        <row r="914">
          <cell r="A914">
            <v>95471</v>
          </cell>
          <cell r="B914" t="str">
            <v>SENATI</v>
          </cell>
        </row>
        <row r="915">
          <cell r="A915">
            <v>95472</v>
          </cell>
          <cell r="B915" t="str">
            <v>SENCICO</v>
          </cell>
        </row>
        <row r="916">
          <cell r="A916">
            <v>9548</v>
          </cell>
          <cell r="B916" t="str">
            <v>Tributos A.C.M.</v>
          </cell>
        </row>
        <row r="917">
          <cell r="A917">
            <v>9549</v>
          </cell>
          <cell r="B917" t="str">
            <v>Otros Tributos</v>
          </cell>
        </row>
        <row r="918">
          <cell r="A918">
            <v>95491</v>
          </cell>
          <cell r="B918" t="str">
            <v>I.E.S.</v>
          </cell>
        </row>
        <row r="919">
          <cell r="A919">
            <v>955</v>
          </cell>
          <cell r="B919" t="str">
            <v xml:space="preserve">Cargas Diversas de Gestión </v>
          </cell>
        </row>
        <row r="920">
          <cell r="A920">
            <v>9551</v>
          </cell>
          <cell r="B920" t="str">
            <v>Seguro</v>
          </cell>
        </row>
        <row r="921">
          <cell r="A921">
            <v>9552</v>
          </cell>
          <cell r="B921" t="str">
            <v>Regalías</v>
          </cell>
        </row>
        <row r="922">
          <cell r="A922">
            <v>9553</v>
          </cell>
          <cell r="B922" t="str">
            <v xml:space="preserve">Suscripciones y Cotizaciones </v>
          </cell>
        </row>
        <row r="923">
          <cell r="A923">
            <v>9554</v>
          </cell>
          <cell r="B923" t="str">
            <v>Donaciones</v>
          </cell>
        </row>
        <row r="924">
          <cell r="A924">
            <v>9555</v>
          </cell>
          <cell r="B924" t="str">
            <v>Otras Cargas Diversas de Gestión</v>
          </cell>
        </row>
        <row r="925">
          <cell r="A925">
            <v>95551</v>
          </cell>
          <cell r="B925" t="str">
            <v>Viajes</v>
          </cell>
        </row>
        <row r="926">
          <cell r="A926">
            <v>95552</v>
          </cell>
          <cell r="B926" t="str">
            <v>Viáticos</v>
          </cell>
        </row>
        <row r="927">
          <cell r="A927">
            <v>958</v>
          </cell>
          <cell r="B927" t="str">
            <v>Provisiones del Ejercicio</v>
          </cell>
        </row>
        <row r="928">
          <cell r="A928">
            <v>9581</v>
          </cell>
          <cell r="B928" t="str">
            <v>Depreciación de Inmuebles,Maquinarias y Equipos</v>
          </cell>
        </row>
        <row r="929">
          <cell r="A929">
            <v>9582</v>
          </cell>
          <cell r="B929" t="str">
            <v>Amortización de Intangibles</v>
          </cell>
        </row>
        <row r="930">
          <cell r="A930">
            <v>9583</v>
          </cell>
          <cell r="B930" t="str">
            <v>Fluctuación de Valores</v>
          </cell>
        </row>
        <row r="931">
          <cell r="A931">
            <v>9584</v>
          </cell>
          <cell r="B931" t="str">
            <v>Cuentas de Cobranza Dudosa</v>
          </cell>
        </row>
        <row r="932">
          <cell r="A932">
            <v>9585</v>
          </cell>
          <cell r="B932" t="str">
            <v>Desvalorización de Existencias</v>
          </cell>
        </row>
        <row r="933">
          <cell r="A933">
            <v>9586</v>
          </cell>
          <cell r="B933" t="str">
            <v>Compensación por Tiempo de Servicio</v>
          </cell>
        </row>
        <row r="934">
          <cell r="A934">
            <v>9587</v>
          </cell>
          <cell r="B934" t="str">
            <v>Jubilación</v>
          </cell>
        </row>
        <row r="935">
          <cell r="A935">
            <v>9588</v>
          </cell>
          <cell r="B935" t="str">
            <v xml:space="preserve">Otras Provisiones del Ejercicio </v>
          </cell>
        </row>
        <row r="936">
          <cell r="A936">
            <v>96</v>
          </cell>
          <cell r="B936" t="str">
            <v>Inventarios Permanentes</v>
          </cell>
        </row>
        <row r="937">
          <cell r="A937">
            <v>961</v>
          </cell>
          <cell r="B937" t="str">
            <v>Materias Primas</v>
          </cell>
        </row>
        <row r="938">
          <cell r="A938">
            <v>962</v>
          </cell>
          <cell r="B938" t="str">
            <v>Materias auxiliares, envases y embalajes</v>
          </cell>
        </row>
        <row r="939">
          <cell r="A939">
            <v>963</v>
          </cell>
          <cell r="B939" t="str">
            <v>Productos en proceso</v>
          </cell>
        </row>
        <row r="940">
          <cell r="A940">
            <v>964</v>
          </cell>
          <cell r="B940" t="str">
            <v>Productos terminados</v>
          </cell>
        </row>
        <row r="941">
          <cell r="A941">
            <v>965</v>
          </cell>
          <cell r="B941" t="str">
            <v>Existencias por recibir</v>
          </cell>
        </row>
        <row r="942">
          <cell r="A942">
            <v>966</v>
          </cell>
          <cell r="B942" t="str">
            <v>Repuestos, accesorios y herramientas</v>
          </cell>
        </row>
        <row r="943">
          <cell r="A943">
            <v>967</v>
          </cell>
          <cell r="B943" t="str">
            <v>Subproductos</v>
          </cell>
        </row>
        <row r="944">
          <cell r="A944">
            <v>968</v>
          </cell>
          <cell r="B944" t="str">
            <v>Deshechos y defectuosos</v>
          </cell>
        </row>
        <row r="945">
          <cell r="A945">
            <v>969</v>
          </cell>
          <cell r="B945" t="str">
            <v>Devoluciones</v>
          </cell>
        </row>
        <row r="946">
          <cell r="A946">
            <v>9610</v>
          </cell>
          <cell r="B946" t="str">
            <v>Recuperacion de embalajes y desehechos, defectuosos</v>
          </cell>
        </row>
        <row r="947">
          <cell r="A947">
            <v>97</v>
          </cell>
          <cell r="B947" t="str">
            <v>GASTOS FINANCIEROS</v>
          </cell>
        </row>
        <row r="948">
          <cell r="A948">
            <v>971</v>
          </cell>
          <cell r="B948" t="str">
            <v>Intereses y Gastos de Préstamos</v>
          </cell>
        </row>
        <row r="949">
          <cell r="A949">
            <v>9711</v>
          </cell>
          <cell r="B949" t="str">
            <v>Préstamo N°</v>
          </cell>
        </row>
        <row r="950">
          <cell r="A950">
            <v>972</v>
          </cell>
          <cell r="B950" t="str">
            <v xml:space="preserve">Intereses y Gastos de Sobregiros </v>
          </cell>
        </row>
        <row r="951">
          <cell r="A951">
            <v>9721</v>
          </cell>
          <cell r="B951" t="str">
            <v>Sobregiro Cuenta Corriente N°</v>
          </cell>
        </row>
        <row r="952">
          <cell r="A952">
            <v>973</v>
          </cell>
          <cell r="B952" t="str">
            <v>Intereses Relativos a Bonos Emitidos y Otras Obligaciones a Plazo</v>
          </cell>
        </row>
        <row r="953">
          <cell r="A953">
            <v>9731</v>
          </cell>
          <cell r="B953" t="str">
            <v>Intereses sobre Bonos Emitidos</v>
          </cell>
        </row>
        <row r="954">
          <cell r="A954">
            <v>9732</v>
          </cell>
          <cell r="B954" t="str">
            <v>Intereses sobre Otras Obligaciones a Plazo</v>
          </cell>
        </row>
        <row r="955">
          <cell r="A955">
            <v>974</v>
          </cell>
          <cell r="B955" t="str">
            <v>Intereses y Gastos de Documentos  Descontados</v>
          </cell>
        </row>
        <row r="956">
          <cell r="A956">
            <v>9741</v>
          </cell>
          <cell r="B956" t="str">
            <v>Banco…..</v>
          </cell>
        </row>
        <row r="957">
          <cell r="A957">
            <v>975</v>
          </cell>
          <cell r="B957" t="str">
            <v>Descuentos Concedidos por Pronto Pago</v>
          </cell>
        </row>
        <row r="958">
          <cell r="A958">
            <v>9751</v>
          </cell>
          <cell r="B958" t="str">
            <v>Cliente….</v>
          </cell>
        </row>
        <row r="959">
          <cell r="A959">
            <v>976</v>
          </cell>
          <cell r="B959" t="str">
            <v>Pérdida por Diferencia de Cambio</v>
          </cell>
        </row>
        <row r="960">
          <cell r="A960">
            <v>9761</v>
          </cell>
          <cell r="B960" t="str">
            <v>En sobregiros</v>
          </cell>
        </row>
        <row r="961">
          <cell r="A961">
            <v>9762</v>
          </cell>
          <cell r="B961" t="str">
            <v>En Proveedores</v>
          </cell>
        </row>
        <row r="962">
          <cell r="A962">
            <v>977</v>
          </cell>
          <cell r="B962" t="str">
            <v>Cargas Financieras A.C.M.</v>
          </cell>
        </row>
        <row r="963">
          <cell r="A963">
            <v>978</v>
          </cell>
          <cell r="B963" t="str">
            <v>Gastos de Compra de Valores</v>
          </cell>
        </row>
        <row r="964">
          <cell r="A964">
            <v>9781</v>
          </cell>
          <cell r="B964" t="str">
            <v>Acciones</v>
          </cell>
        </row>
        <row r="965">
          <cell r="A965">
            <v>9782</v>
          </cell>
          <cell r="B965" t="str">
            <v xml:space="preserve">Otros Títulos Representativos de Derecho Patrimonial </v>
          </cell>
        </row>
        <row r="966">
          <cell r="A966">
            <v>9783</v>
          </cell>
          <cell r="B966" t="str">
            <v>Cédulas Hipotecarias</v>
          </cell>
        </row>
        <row r="967">
          <cell r="A967">
            <v>9784</v>
          </cell>
          <cell r="B967" t="str">
            <v>Bonos del Tesoro</v>
          </cell>
        </row>
        <row r="968">
          <cell r="A968">
            <v>9785</v>
          </cell>
          <cell r="B968" t="str">
            <v>Bonos Diversos</v>
          </cell>
        </row>
        <row r="969">
          <cell r="A969">
            <v>9786</v>
          </cell>
          <cell r="B969" t="str">
            <v>Otros Títulos Representativos de Acreencias</v>
          </cell>
        </row>
        <row r="970">
          <cell r="A970">
            <v>979</v>
          </cell>
          <cell r="B970" t="str">
            <v>Otras Cargas Financieras</v>
          </cell>
        </row>
        <row r="971">
          <cell r="A971">
            <v>9791</v>
          </cell>
          <cell r="B971" t="str">
            <v>Diversos</v>
          </cell>
        </row>
      </sheetData>
      <sheetData sheetId="5"/>
      <sheetData sheetId="6"/>
      <sheetData sheetId="7"/>
      <sheetData sheetId="8"/>
      <sheetData sheetId="9"/>
      <sheetData sheetId="10"/>
      <sheetData sheetId="11"/>
      <sheetData sheetId="12"/>
      <sheetData sheetId="13"/>
      <sheetData sheetId="14"/>
      <sheetData sheetId="15">
        <row r="7">
          <cell r="B7" t="str">
            <v>Cuenta</v>
          </cell>
          <cell r="C7" t="str">
            <v>Debe</v>
          </cell>
          <cell r="D7" t="str">
            <v>Haber</v>
          </cell>
        </row>
        <row r="8">
          <cell r="B8">
            <v>10</v>
          </cell>
          <cell r="C8">
            <v>185100</v>
          </cell>
          <cell r="D8">
            <v>21476.560000000001</v>
          </cell>
        </row>
        <row r="10">
          <cell r="B10" t="str">
            <v>Cuenta</v>
          </cell>
          <cell r="C10" t="str">
            <v>Debe</v>
          </cell>
          <cell r="D10" t="str">
            <v>Haber</v>
          </cell>
        </row>
        <row r="11">
          <cell r="B11">
            <v>12</v>
          </cell>
          <cell r="C11">
            <v>80900</v>
          </cell>
          <cell r="D11">
            <v>74600</v>
          </cell>
        </row>
        <row r="13">
          <cell r="B13" t="str">
            <v>Cuenta</v>
          </cell>
          <cell r="C13" t="str">
            <v>Debe</v>
          </cell>
          <cell r="D13" t="str">
            <v>Haber</v>
          </cell>
        </row>
        <row r="14">
          <cell r="B14">
            <v>20</v>
          </cell>
          <cell r="C14">
            <v>60000</v>
          </cell>
          <cell r="D14">
            <v>22847.65</v>
          </cell>
        </row>
        <row r="16">
          <cell r="B16" t="str">
            <v>Cuenta</v>
          </cell>
          <cell r="C16" t="str">
            <v>Debe</v>
          </cell>
          <cell r="D16" t="str">
            <v>Haber</v>
          </cell>
        </row>
        <row r="17">
          <cell r="B17">
            <v>33</v>
          </cell>
          <cell r="C17">
            <v>40000</v>
          </cell>
          <cell r="D17">
            <v>0</v>
          </cell>
        </row>
        <row r="19">
          <cell r="B19" t="str">
            <v>Cuenta</v>
          </cell>
          <cell r="C19" t="str">
            <v>Debe</v>
          </cell>
          <cell r="D19" t="str">
            <v>Haber</v>
          </cell>
        </row>
        <row r="20">
          <cell r="B20">
            <v>40</v>
          </cell>
          <cell r="C20">
            <v>1900</v>
          </cell>
          <cell r="D20">
            <v>12755.26</v>
          </cell>
        </row>
        <row r="22">
          <cell r="B22" t="str">
            <v>Cuenta</v>
          </cell>
          <cell r="C22" t="str">
            <v>Debe</v>
          </cell>
          <cell r="D22" t="str">
            <v>Haber</v>
          </cell>
        </row>
        <row r="23">
          <cell r="B23">
            <v>41</v>
          </cell>
          <cell r="C23">
            <v>9576.5600000000013</v>
          </cell>
          <cell r="D23">
            <v>9576.5600000000013</v>
          </cell>
        </row>
        <row r="25">
          <cell r="B25" t="str">
            <v>Cuenta</v>
          </cell>
          <cell r="C25" t="str">
            <v>Debe</v>
          </cell>
          <cell r="D25" t="str">
            <v>Haber</v>
          </cell>
        </row>
        <row r="26">
          <cell r="B26">
            <v>42</v>
          </cell>
          <cell r="C26">
            <v>11900</v>
          </cell>
          <cell r="D26">
            <v>21420</v>
          </cell>
        </row>
        <row r="28">
          <cell r="B28" t="str">
            <v>Cuenta</v>
          </cell>
          <cell r="C28" t="str">
            <v>Debe</v>
          </cell>
          <cell r="D28" t="str">
            <v>Haber</v>
          </cell>
        </row>
        <row r="29">
          <cell r="B29">
            <v>46</v>
          </cell>
          <cell r="C29">
            <v>0</v>
          </cell>
          <cell r="D29">
            <v>2667.1800000000003</v>
          </cell>
        </row>
        <row r="31">
          <cell r="B31" t="str">
            <v>Cuenta</v>
          </cell>
          <cell r="C31" t="str">
            <v>Debe</v>
          </cell>
          <cell r="D31" t="str">
            <v>Haber</v>
          </cell>
        </row>
        <row r="32">
          <cell r="B32">
            <v>50</v>
          </cell>
          <cell r="C32">
            <v>0</v>
          </cell>
          <cell r="D32">
            <v>198980</v>
          </cell>
        </row>
        <row r="34">
          <cell r="B34" t="str">
            <v>Cuenta</v>
          </cell>
          <cell r="C34" t="str">
            <v>Debe</v>
          </cell>
          <cell r="D34" t="str">
            <v>Haber</v>
          </cell>
        </row>
        <row r="35">
          <cell r="B35">
            <v>60</v>
          </cell>
          <cell r="C35">
            <v>10000</v>
          </cell>
          <cell r="D35">
            <v>0</v>
          </cell>
        </row>
        <row r="37">
          <cell r="B37" t="str">
            <v>Cuenta</v>
          </cell>
          <cell r="C37" t="str">
            <v>Debe</v>
          </cell>
          <cell r="D37" t="str">
            <v>Haber</v>
          </cell>
        </row>
        <row r="38">
          <cell r="B38">
            <v>61</v>
          </cell>
          <cell r="C38">
            <v>0</v>
          </cell>
          <cell r="D38">
            <v>10000</v>
          </cell>
        </row>
        <row r="40">
          <cell r="B40" t="str">
            <v>Cuenta</v>
          </cell>
          <cell r="C40" t="str">
            <v>Debe</v>
          </cell>
          <cell r="D40" t="str">
            <v>Haber</v>
          </cell>
        </row>
        <row r="41">
          <cell r="B41">
            <v>62</v>
          </cell>
          <cell r="C41">
            <v>12099</v>
          </cell>
          <cell r="D41">
            <v>0</v>
          </cell>
        </row>
        <row r="43">
          <cell r="B43" t="str">
            <v>Cuenta</v>
          </cell>
          <cell r="C43" t="str">
            <v>Debe</v>
          </cell>
          <cell r="D43" t="str">
            <v>Haber</v>
          </cell>
        </row>
        <row r="44">
          <cell r="B44">
            <v>69</v>
          </cell>
          <cell r="C44">
            <v>22847.65</v>
          </cell>
          <cell r="D44">
            <v>0</v>
          </cell>
        </row>
        <row r="46">
          <cell r="B46" t="str">
            <v>Cuenta</v>
          </cell>
          <cell r="C46" t="str">
            <v>Debe</v>
          </cell>
          <cell r="D46" t="str">
            <v>Haber</v>
          </cell>
        </row>
        <row r="47">
          <cell r="B47">
            <v>70</v>
          </cell>
          <cell r="C47">
            <v>0</v>
          </cell>
          <cell r="D47">
            <v>60000</v>
          </cell>
        </row>
        <row r="49">
          <cell r="B49" t="str">
            <v>Cuenta</v>
          </cell>
          <cell r="C49" t="str">
            <v>Debe</v>
          </cell>
          <cell r="D49" t="str">
            <v>Haber</v>
          </cell>
        </row>
        <row r="50">
          <cell r="B50">
            <v>79</v>
          </cell>
          <cell r="C50">
            <v>0</v>
          </cell>
          <cell r="D50">
            <v>12099</v>
          </cell>
        </row>
        <row r="52">
          <cell r="B52" t="str">
            <v>Cuenta</v>
          </cell>
          <cell r="C52" t="str">
            <v>Debe</v>
          </cell>
          <cell r="D52" t="str">
            <v>Haber</v>
          </cell>
        </row>
        <row r="53">
          <cell r="B53">
            <v>94</v>
          </cell>
          <cell r="C53">
            <v>7259.4</v>
          </cell>
          <cell r="D53">
            <v>0</v>
          </cell>
        </row>
        <row r="55">
          <cell r="B55" t="str">
            <v>Cuenta</v>
          </cell>
          <cell r="C55" t="str">
            <v>Debe</v>
          </cell>
          <cell r="D55" t="str">
            <v>Haber</v>
          </cell>
        </row>
        <row r="56">
          <cell r="B56">
            <v>95</v>
          </cell>
          <cell r="C56">
            <v>4839.6000000000004</v>
          </cell>
          <cell r="D56">
            <v>0</v>
          </cell>
        </row>
      </sheetData>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CARATULA"/>
      <sheetName val="INDICE"/>
      <sheetName val="5"/>
      <sheetName val="6.1"/>
      <sheetName val="Hoja19"/>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 val="Datos"/>
      <sheetName val="INICIO"/>
      <sheetName val="Personal en Contrata"/>
      <sheetName val="Matriz"/>
      <sheetName val="US$98"/>
      <sheetName val="PPTTvelasco"/>
      <sheetName val="Total June Revenue Accrual"/>
      <sheetName val="6_1"/>
      <sheetName val="6_2"/>
      <sheetName val="7_1"/>
      <sheetName val="7_2"/>
      <sheetName val="7_3"/>
      <sheetName val="9_1"/>
      <sheetName val="9_2"/>
      <sheetName val="10_1"/>
      <sheetName val="10_2"/>
      <sheetName val="10_3"/>
      <sheetName val="13_1"/>
      <sheetName val="13_2"/>
      <sheetName val="13_3"/>
      <sheetName val="13_4"/>
      <sheetName val="Precios 31.12.06"/>
      <sheetName val="TC 2007"/>
      <sheetName val="Configurações Gerais"/>
      <sheetName val="Contractor Rates"/>
      <sheetName val="21310110"/>
      <sheetName val="C-P"/>
      <sheetName val="PAGE 1"/>
      <sheetName val="Parametros"/>
      <sheetName val="APPENDIX 2 EXHIBIT A"/>
      <sheetName val="GENERAL"/>
      <sheetName val="VALORIZACION"/>
      <sheetName val="PLANI"/>
      <sheetName val="Resumen"/>
      <sheetName val="TC Diario Sunat"/>
      <sheetName val="Resumen Reintregro Fiscal "/>
      <sheetName val="valmer333"/>
      <sheetName val="INV.INICIAL"/>
      <sheetName val="BASE P.C.G.E."/>
      <sheetName val="Tablas"/>
      <sheetName val="PCGE"/>
      <sheetName val="BALANCE GENERAL"/>
      <sheetName val="Diario"/>
      <sheetName val="CONSO 2"/>
      <sheetName val="_x0006__x0007__x000e__x0011__x0014_"/>
      <sheetName val="ACLSHL96"/>
      <sheetName val="0408"/>
      <sheetName val="Precios_31_12_06"/>
      <sheetName val="ANEXO-2"/>
      <sheetName val="IM551JAN-01"/>
      <sheetName val="IVABYLINE"/>
      <sheetName val="TC"/>
      <sheetName val="budget"/>
      <sheetName val="EGYP.Contab (2)"/>
      <sheetName val="C-2"/>
      <sheetName val="20"/>
      <sheetName val="Compras (2)"/>
      <sheetName val="Compras"/>
      <sheetName val="VENTAS"/>
      <sheetName val="IMPUESTOS"/>
      <sheetName val="Mayor Analitico"/>
      <sheetName val="Anexos"/>
      <sheetName val="Caja Detalle "/>
      <sheetName val="DiarioSimplif"/>
      <sheetName val="Plan"/>
      <sheetName val="Mayor"/>
      <sheetName val="Hoja de Trabajo"/>
      <sheetName val="Depreciación"/>
      <sheetName val="Semanal"/>
      <sheetName val="TC_2007"/>
      <sheetName val="PAGE_1"/>
      <sheetName val="Personal_en_Contrata"/>
      <sheetName val="6_11"/>
      <sheetName val="6_21"/>
      <sheetName val="7_11"/>
      <sheetName val="7_21"/>
      <sheetName val="7_31"/>
      <sheetName val="9_11"/>
      <sheetName val="9_21"/>
      <sheetName val="10_11"/>
      <sheetName val="10_21"/>
      <sheetName val="10_31"/>
      <sheetName val="13_11"/>
      <sheetName val="13_21"/>
      <sheetName val="13_31"/>
      <sheetName val="13_41"/>
      <sheetName val="TC_20071"/>
      <sheetName val="PAGE_11"/>
      <sheetName val="Personal_en_Contrata1"/>
      <sheetName val="Precios_31_12_061"/>
      <sheetName val="6_12"/>
      <sheetName val="6_22"/>
      <sheetName val="7_12"/>
      <sheetName val="7_22"/>
      <sheetName val="7_32"/>
      <sheetName val="9_12"/>
      <sheetName val="9_22"/>
      <sheetName val="10_12"/>
      <sheetName val="10_22"/>
      <sheetName val="10_32"/>
      <sheetName val="13_12"/>
      <sheetName val="13_22"/>
      <sheetName val="13_32"/>
      <sheetName val="13_42"/>
      <sheetName val="TC_20072"/>
      <sheetName val="PAGE_12"/>
      <sheetName val="Personal_en_Contrata2"/>
      <sheetName val="Precios_31_12_062"/>
      <sheetName val="6_13"/>
      <sheetName val="6_23"/>
      <sheetName val="7_13"/>
      <sheetName val="7_23"/>
      <sheetName val="7_33"/>
      <sheetName val="9_13"/>
      <sheetName val="9_23"/>
      <sheetName val="10_13"/>
      <sheetName val="10_23"/>
      <sheetName val="10_33"/>
      <sheetName val="13_13"/>
      <sheetName val="13_23"/>
      <sheetName val="13_33"/>
      <sheetName val="13_43"/>
      <sheetName val="TC_20073"/>
      <sheetName val="PAGE_13"/>
      <sheetName val="Personal_en_Contrata3"/>
      <sheetName val="Precios_31_12_063"/>
      <sheetName val="DIARIO 1"/>
      <sheetName val="Diario General Cierre"/>
      <sheetName val="EGPN"/>
      <sheetName val="T"/>
      <sheetName val="6_14"/>
      <sheetName val="6_24"/>
      <sheetName val="7_14"/>
      <sheetName val="7_24"/>
      <sheetName val="7_34"/>
      <sheetName val="9_14"/>
      <sheetName val="9_24"/>
      <sheetName val="10_14"/>
      <sheetName val="10_24"/>
      <sheetName val="10_34"/>
      <sheetName val="13_14"/>
      <sheetName val="13_24"/>
      <sheetName val="13_34"/>
      <sheetName val="13_44"/>
      <sheetName val="6_15"/>
      <sheetName val="6_25"/>
      <sheetName val="7_15"/>
      <sheetName val="7_25"/>
      <sheetName val="7_35"/>
      <sheetName val="9_15"/>
      <sheetName val="9_25"/>
      <sheetName val="10_15"/>
      <sheetName val="10_25"/>
      <sheetName val="10_35"/>
      <sheetName val="13_15"/>
      <sheetName val="13_25"/>
      <sheetName val="13_35"/>
      <sheetName val="13_45"/>
      <sheetName val="6_16"/>
      <sheetName val="6_26"/>
      <sheetName val="7_16"/>
      <sheetName val="7_26"/>
      <sheetName val="7_36"/>
      <sheetName val="9_16"/>
      <sheetName val="9_26"/>
      <sheetName val="10_16"/>
      <sheetName val="10_26"/>
      <sheetName val="10_36"/>
      <sheetName val="13_16"/>
      <sheetName val="13_26"/>
      <sheetName val="13_36"/>
      <sheetName val="13_46"/>
      <sheetName val="6_17"/>
      <sheetName val="6_27"/>
      <sheetName val="7_17"/>
      <sheetName val="7_27"/>
      <sheetName val="7_37"/>
      <sheetName val="9_17"/>
      <sheetName val="9_27"/>
      <sheetName val="10_17"/>
      <sheetName val="10_27"/>
      <sheetName val="10_37"/>
      <sheetName val="13_17"/>
      <sheetName val="13_27"/>
      <sheetName val="13_37"/>
      <sheetName val="13_47"/>
      <sheetName val="IPC"/>
      <sheetName val="T.CAMBIO"/>
      <sheetName val="Lista"/>
      <sheetName val="TC_20074"/>
      <sheetName val="PAGE_14"/>
      <sheetName val="Personal_en_Contrata4"/>
      <sheetName val="Precios_31_12_064"/>
      <sheetName val="Rubros"/>
      <sheetName val="Tabla"/>
      <sheetName val="Total_June_Revenue_Accrual"/>
      <sheetName val="Configurações_Gerais"/>
      <sheetName val="Contractor_Rates"/>
      <sheetName val="Caratula1"/>
      <sheetName val="TRS_Planning"/>
      <sheetName val="PLANILLA"/>
      <sheetName val="1021"/>
      <sheetName val="Objects"/>
      <sheetName val="NOV"/>
      <sheetName val="OCTU"/>
      <sheetName val="RNOV"/>
      <sheetName val="Fuente"/>
      <sheetName val="EFE"/>
      <sheetName val="43142230"/>
      <sheetName val="AEREO REAL2006"/>
      <sheetName val="MENU"/>
      <sheetName val="TABLA_2"/>
      <sheetName val="TABLA_10"/>
      <sheetName val="TABLA_4"/>
      <sheetName val="TABLA_3"/>
      <sheetName val="Dif cambio anexo 3"/>
      <sheetName val="Dif cambio anexo 1"/>
      <sheetName val="Dif cambio anexo 2"/>
      <sheetName val="Input"/>
      <sheetName val="INV_INICIAL"/>
      <sheetName val="BASE_P_C_G_E_"/>
      <sheetName val="BALANCE_GENERAL"/>
      <sheetName val="CONSO_2"/>
      <sheetName val="DIARIO_1"/>
      <sheetName val="Diario_General_Cierre"/>
      <sheetName val="INV_INICIAL1"/>
      <sheetName val="BASE_P_C_G_E_1"/>
      <sheetName val="BALANCE_GENERAL1"/>
      <sheetName val="CONSO_21"/>
      <sheetName val="DIARIO_11"/>
      <sheetName val="Diario_General_Cierre1"/>
      <sheetName val="DATASUNAT"/>
      <sheetName val="PRORRATEOS Y CASSINELLI"/>
      <sheetName val="_x005f_x0006__x005f_x0007__x005f_x000e__x005f_x0011__x0"/>
      <sheetName val="CoA"/>
      <sheetName val="APPENDIX_2_EXHIBIT_A"/>
      <sheetName val="TC_Diario_Sunat"/>
      <sheetName val=""/>
      <sheetName val="Resumen_Reintregro_Fiscal_"/>
      <sheetName val="T_CAMBIO"/>
      <sheetName val="CLIENTES-PROV"/>
      <sheetName val="Base SEM (Mant. distr.)"/>
      <sheetName val="RESVACT"/>
      <sheetName val="VARIABLES"/>
      <sheetName val="Hoja2"/>
      <sheetName val="TIPFIN10"/>
      <sheetName val="ExistDec98"/>
      <sheetName val="3.INPUT ACT"/>
      <sheetName val="RENTABILIDAD"/>
      <sheetName val="Análisis Vertical y Horizontal"/>
      <sheetName val="ROTACIÓN"/>
      <sheetName val="Movimiento"/>
      <sheetName val="XREF"/>
      <sheetName val="EGYP_Contab_(2)"/>
      <sheetName val="6_18"/>
      <sheetName val="6_28"/>
      <sheetName val="7_18"/>
      <sheetName val="7_28"/>
      <sheetName val="7_38"/>
      <sheetName val="9_18"/>
      <sheetName val="9_28"/>
      <sheetName val="10_18"/>
      <sheetName val="10_28"/>
      <sheetName val="10_38"/>
      <sheetName val="13_18"/>
      <sheetName val="13_28"/>
      <sheetName val="13_38"/>
      <sheetName val="13_48"/>
      <sheetName val="6_19"/>
      <sheetName val="6_29"/>
      <sheetName val="7_19"/>
      <sheetName val="7_29"/>
      <sheetName val="7_39"/>
      <sheetName val="9_19"/>
      <sheetName val="9_29"/>
      <sheetName val="10_19"/>
      <sheetName val="10_29"/>
      <sheetName val="10_39"/>
      <sheetName val="13_19"/>
      <sheetName val="13_29"/>
      <sheetName val="13_39"/>
      <sheetName val="13_49"/>
      <sheetName val="Total_June_Revenue_Accrual1"/>
      <sheetName val="Personal_en_Contrata5"/>
      <sheetName val="Precios_31_12_065"/>
      <sheetName val="Configurações_Gerais1"/>
      <sheetName val="TC_20075"/>
      <sheetName val="PAGE_15"/>
      <sheetName val="Contractor_Rates1"/>
      <sheetName val="APPENDIX_2_EXHIBIT_A1"/>
      <sheetName val="TC_Diario_Sunat1"/>
      <sheetName val="EGYP_Contab_(2)1"/>
      <sheetName val="6_110"/>
      <sheetName val="6_210"/>
      <sheetName val="7_110"/>
      <sheetName val="7_210"/>
      <sheetName val="7_310"/>
      <sheetName val="9_110"/>
      <sheetName val="9_210"/>
      <sheetName val="10_110"/>
      <sheetName val="10_210"/>
      <sheetName val="10_310"/>
      <sheetName val="13_110"/>
      <sheetName val="13_210"/>
      <sheetName val="13_310"/>
      <sheetName val="13_410"/>
      <sheetName val="Total_June_Revenue_Accrual2"/>
      <sheetName val="Personal_en_Contrata6"/>
      <sheetName val="Precios_31_12_066"/>
      <sheetName val="Configurações_Gerais2"/>
      <sheetName val="TC_20076"/>
      <sheetName val="PAGE_16"/>
      <sheetName val="Contractor_Rates2"/>
      <sheetName val="APPENDIX_2_EXHIBIT_A2"/>
      <sheetName val="TC_Diario_Sunat2"/>
      <sheetName val="INV_INICIAL2"/>
      <sheetName val="BASE_P_C_G_E_2"/>
      <sheetName val="BALANCE_GENERAL2"/>
      <sheetName val="CONSO_22"/>
      <sheetName val="EGYP_Contab_(2)2"/>
      <sheetName val="6_111"/>
      <sheetName val="6_211"/>
      <sheetName val="7_111"/>
      <sheetName val="7_211"/>
      <sheetName val="7_311"/>
      <sheetName val="9_111"/>
      <sheetName val="9_211"/>
      <sheetName val="10_111"/>
      <sheetName val="10_211"/>
      <sheetName val="10_311"/>
      <sheetName val="13_111"/>
      <sheetName val="13_211"/>
      <sheetName val="13_311"/>
      <sheetName val="13_411"/>
      <sheetName val="Total_June_Revenue_Accrual3"/>
      <sheetName val="Personal_en_Contrata7"/>
      <sheetName val="Precios_31_12_067"/>
      <sheetName val="Configurações_Gerais3"/>
      <sheetName val="TC_20077"/>
      <sheetName val="PAGE_17"/>
      <sheetName val="Contractor_Rates3"/>
      <sheetName val="APPENDIX_2_EXHIBIT_A3"/>
      <sheetName val="TC_Diario_Sunat3"/>
      <sheetName val="INV_INICIAL3"/>
      <sheetName val="BASE_P_C_G_E_3"/>
      <sheetName val="BALANCE_GENERAL3"/>
      <sheetName val="CONSO_23"/>
      <sheetName val="EGYP_Contab_(2)3"/>
      <sheetName val="Compras_(2)"/>
      <sheetName val="Mayor_Analitico"/>
      <sheetName val="Caja_Detalle_"/>
      <sheetName val="Hoja_de_Trabajo"/>
      <sheetName val="PR-7 ACTUAL"/>
      <sheetName val="Sucursal"/>
      <sheetName val="cusco"/>
      <sheetName val="COD_EMP"/>
      <sheetName val="Hoja3"/>
      <sheetName val="TABLA_34"/>
      <sheetName val="TABLA_22"/>
      <sheetName val="IAEGyP4"/>
      <sheetName val="AEGyP"/>
      <sheetName val="Staffing"/>
      <sheetName val="LISTA DE CLIENTES"/>
      <sheetName val="Resúmen"/>
      <sheetName val="Base"/>
      <sheetName val="CÓDIGOS"/>
      <sheetName val="Navigation"/>
      <sheetName val="6_112"/>
      <sheetName val="6_212"/>
      <sheetName val="7_112"/>
      <sheetName val="7_212"/>
      <sheetName val="7_312"/>
      <sheetName val="9_112"/>
      <sheetName val="9_212"/>
      <sheetName val="10_112"/>
      <sheetName val="10_212"/>
      <sheetName val="10_312"/>
      <sheetName val="13_112"/>
      <sheetName val="13_212"/>
      <sheetName val="13_312"/>
      <sheetName val="13_412"/>
      <sheetName val="6_113"/>
      <sheetName val="6_213"/>
      <sheetName val="7_113"/>
      <sheetName val="7_213"/>
      <sheetName val="7_313"/>
      <sheetName val="9_113"/>
      <sheetName val="9_213"/>
      <sheetName val="10_113"/>
      <sheetName val="10_213"/>
      <sheetName val="10_313"/>
      <sheetName val="13_113"/>
      <sheetName val="13_213"/>
      <sheetName val="13_313"/>
      <sheetName val="13_413"/>
      <sheetName val="6_114"/>
      <sheetName val="6_214"/>
      <sheetName val="7_114"/>
      <sheetName val="7_214"/>
      <sheetName val="7_314"/>
      <sheetName val="9_114"/>
      <sheetName val="9_214"/>
      <sheetName val="10_114"/>
      <sheetName val="10_214"/>
      <sheetName val="10_314"/>
      <sheetName val="13_114"/>
      <sheetName val="13_214"/>
      <sheetName val="13_314"/>
      <sheetName val="13_414"/>
      <sheetName val="6_115"/>
      <sheetName val="6_215"/>
      <sheetName val="7_115"/>
      <sheetName val="7_215"/>
      <sheetName val="7_315"/>
      <sheetName val="9_115"/>
      <sheetName val="9_215"/>
      <sheetName val="10_115"/>
      <sheetName val="10_215"/>
      <sheetName val="10_315"/>
      <sheetName val="13_115"/>
      <sheetName val="13_215"/>
      <sheetName val="13_315"/>
      <sheetName val="13_415"/>
      <sheetName val="6_116"/>
      <sheetName val="6_216"/>
      <sheetName val="7_116"/>
      <sheetName val="7_216"/>
      <sheetName val="7_316"/>
      <sheetName val="9_116"/>
      <sheetName val="9_216"/>
      <sheetName val="10_116"/>
      <sheetName val="10_216"/>
      <sheetName val="10_316"/>
      <sheetName val="13_116"/>
      <sheetName val="13_216"/>
      <sheetName val="13_316"/>
      <sheetName val="13_416"/>
      <sheetName val="6_117"/>
      <sheetName val="6_217"/>
      <sheetName val="7_117"/>
      <sheetName val="7_217"/>
      <sheetName val="7_317"/>
      <sheetName val="9_117"/>
      <sheetName val="9_217"/>
      <sheetName val="10_117"/>
      <sheetName val="10_217"/>
      <sheetName val="10_317"/>
      <sheetName val="13_117"/>
      <sheetName val="13_217"/>
      <sheetName val="13_317"/>
      <sheetName val="13_417"/>
      <sheetName val="6_118"/>
      <sheetName val="6_218"/>
      <sheetName val="7_118"/>
      <sheetName val="7_218"/>
      <sheetName val="7_318"/>
      <sheetName val="9_118"/>
      <sheetName val="9_218"/>
      <sheetName val="10_118"/>
      <sheetName val="10_218"/>
      <sheetName val="10_318"/>
      <sheetName val="13_118"/>
      <sheetName val="13_218"/>
      <sheetName val="13_318"/>
      <sheetName val="13_418"/>
      <sheetName val="6_119"/>
      <sheetName val="6_219"/>
      <sheetName val="7_119"/>
      <sheetName val="7_219"/>
      <sheetName val="7_319"/>
      <sheetName val="9_119"/>
      <sheetName val="9_219"/>
      <sheetName val="10_119"/>
      <sheetName val="10_219"/>
      <sheetName val="10_319"/>
      <sheetName val="13_119"/>
      <sheetName val="13_219"/>
      <sheetName val="13_319"/>
      <sheetName val="13_419"/>
      <sheetName val="6_120"/>
      <sheetName val="6_220"/>
      <sheetName val="7_120"/>
      <sheetName val="7_220"/>
      <sheetName val="7_320"/>
      <sheetName val="9_120"/>
      <sheetName val="9_220"/>
      <sheetName val="10_120"/>
      <sheetName val="10_220"/>
      <sheetName val="10_320"/>
      <sheetName val="13_120"/>
      <sheetName val="13_220"/>
      <sheetName val="13_320"/>
      <sheetName val="13_420"/>
      <sheetName val="6_121"/>
      <sheetName val="6_221"/>
      <sheetName val="7_121"/>
      <sheetName val="7_221"/>
      <sheetName val="7_321"/>
      <sheetName val="9_121"/>
      <sheetName val="9_221"/>
      <sheetName val="10_121"/>
      <sheetName val="10_221"/>
      <sheetName val="10_321"/>
      <sheetName val="13_121"/>
      <sheetName val="13_221"/>
      <sheetName val="13_321"/>
      <sheetName val="13_421"/>
      <sheetName val="6_122"/>
      <sheetName val="6_222"/>
      <sheetName val="7_122"/>
      <sheetName val="7_222"/>
      <sheetName val="7_322"/>
      <sheetName val="9_122"/>
      <sheetName val="9_222"/>
      <sheetName val="10_122"/>
      <sheetName val="10_222"/>
      <sheetName val="10_322"/>
      <sheetName val="13_122"/>
      <sheetName val="13_222"/>
      <sheetName val="13_322"/>
      <sheetName val="13_422"/>
      <sheetName val="6_128"/>
      <sheetName val="6_228"/>
      <sheetName val="7_128"/>
      <sheetName val="7_228"/>
      <sheetName val="7_328"/>
      <sheetName val="9_128"/>
      <sheetName val="9_228"/>
      <sheetName val="10_128"/>
      <sheetName val="10_228"/>
      <sheetName val="10_328"/>
      <sheetName val="13_128"/>
      <sheetName val="13_228"/>
      <sheetName val="13_328"/>
      <sheetName val="13_428"/>
      <sheetName val="6_127"/>
      <sheetName val="6_227"/>
      <sheetName val="7_127"/>
      <sheetName val="7_227"/>
      <sheetName val="7_327"/>
      <sheetName val="9_127"/>
      <sheetName val="9_227"/>
      <sheetName val="10_127"/>
      <sheetName val="10_227"/>
      <sheetName val="10_327"/>
      <sheetName val="13_127"/>
      <sheetName val="13_227"/>
      <sheetName val="13_327"/>
      <sheetName val="13_427"/>
      <sheetName val="6_125"/>
      <sheetName val="6_225"/>
      <sheetName val="7_125"/>
      <sheetName val="7_225"/>
      <sheetName val="7_325"/>
      <sheetName val="9_125"/>
      <sheetName val="9_225"/>
      <sheetName val="10_125"/>
      <sheetName val="10_225"/>
      <sheetName val="10_325"/>
      <sheetName val="13_125"/>
      <sheetName val="13_225"/>
      <sheetName val="13_325"/>
      <sheetName val="13_425"/>
      <sheetName val="6_123"/>
      <sheetName val="6_223"/>
      <sheetName val="7_123"/>
      <sheetName val="7_223"/>
      <sheetName val="7_323"/>
      <sheetName val="9_123"/>
      <sheetName val="9_223"/>
      <sheetName val="10_123"/>
      <sheetName val="10_223"/>
      <sheetName val="10_323"/>
      <sheetName val="13_123"/>
      <sheetName val="13_223"/>
      <sheetName val="13_323"/>
      <sheetName val="13_423"/>
      <sheetName val="6_124"/>
      <sheetName val="6_224"/>
      <sheetName val="7_124"/>
      <sheetName val="7_224"/>
      <sheetName val="7_324"/>
      <sheetName val="9_124"/>
      <sheetName val="9_224"/>
      <sheetName val="10_124"/>
      <sheetName val="10_224"/>
      <sheetName val="10_324"/>
      <sheetName val="13_124"/>
      <sheetName val="13_224"/>
      <sheetName val="13_324"/>
      <sheetName val="13_424"/>
      <sheetName val="6_126"/>
      <sheetName val="6_226"/>
      <sheetName val="7_126"/>
      <sheetName val="7_226"/>
      <sheetName val="7_326"/>
      <sheetName val="9_126"/>
      <sheetName val="9_226"/>
      <sheetName val="10_126"/>
      <sheetName val="10_226"/>
      <sheetName val="10_326"/>
      <sheetName val="13_126"/>
      <sheetName val="13_226"/>
      <sheetName val="13_326"/>
      <sheetName val="13_426"/>
      <sheetName val="6_129"/>
      <sheetName val="6_229"/>
      <sheetName val="7_129"/>
      <sheetName val="7_229"/>
      <sheetName val="7_329"/>
      <sheetName val="9_129"/>
      <sheetName val="9_229"/>
      <sheetName val="10_129"/>
      <sheetName val="10_229"/>
      <sheetName val="10_329"/>
      <sheetName val="13_129"/>
      <sheetName val="13_229"/>
      <sheetName val="13_329"/>
      <sheetName val="13_429"/>
      <sheetName val="6_130"/>
      <sheetName val="6_230"/>
      <sheetName val="7_130"/>
      <sheetName val="7_230"/>
      <sheetName val="7_330"/>
      <sheetName val="9_130"/>
      <sheetName val="9_230"/>
      <sheetName val="10_130"/>
      <sheetName val="10_230"/>
      <sheetName val="10_330"/>
      <sheetName val="13_130"/>
      <sheetName val="13_230"/>
      <sheetName val="13_330"/>
      <sheetName val="13_430"/>
      <sheetName val="Datos Generales"/>
      <sheetName val="Sistema B"/>
      <sheetName val="ESF"/>
      <sheetName val="PL"/>
      <sheetName val="Vo.IGV"/>
      <sheetName val="Vo.IR"/>
      <sheetName val="ITAN"/>
      <sheetName val="IR Cía al 28.02.2020"/>
      <sheetName val="Anexo 1"/>
      <sheetName val="Anexo 2 "/>
      <sheetName val="Anexo 3 "/>
      <sheetName val="Sheet1"/>
      <sheetName val="BalCom"/>
      <sheetName val="A|32"/>
      <sheetName val="A|32.1"/>
      <sheetName val="CONSULTAS2019"/>
      <sheetName val="NIIF 16"/>
      <sheetName val="NRUS"/>
      <sheetName val="ECE"/>
      <sheetName val="A|3"/>
      <sheetName val="A|3.1"/>
      <sheetName val="A|3.2"/>
      <sheetName val="A|6"/>
      <sheetName val="A|6.1"/>
      <sheetName val="A|8"/>
      <sheetName val="A|8.1"/>
      <sheetName val="A|9"/>
      <sheetName val="A|9.1"/>
      <sheetName val="A|9.2"/>
      <sheetName val="A|9.3"/>
      <sheetName val="A|21"/>
      <sheetName val="A|21.2"/>
      <sheetName val="A|43"/>
      <sheetName val="A|43.1"/>
      <sheetName val="A|38"/>
      <sheetName val="A|38.1"/>
      <sheetName val="A|46"/>
      <sheetName val="A|55"/>
      <sheetName val="GMP-5"/>
      <sheetName val="GMP-1"/>
      <sheetName val="GMP-9"/>
      <sheetName val="GMP-2"/>
      <sheetName val="VendInvoice.Report_ILE"/>
      <sheetName val="P&amp;L"/>
      <sheetName val="Anexo N°01"/>
      <sheetName val="Mensualizado"/>
      <sheetName val="Anexo N°02"/>
      <sheetName val="Anexo N°02.2"/>
      <sheetName val="Anexo N°02.3"/>
      <sheetName val="Anexo N°02.4 "/>
      <sheetName val="Anexo N°02.5"/>
      <sheetName val="Anexo N°02.6"/>
      <sheetName val="Anexo N°03"/>
      <sheetName val="Anexo N°04"/>
      <sheetName val="Anexo N°05 "/>
      <sheetName val="Anexo N°06 "/>
      <sheetName val="Anexo N° 06.1"/>
      <sheetName val="Anexo N° 07 "/>
      <sheetName val="Anexo N° 08 "/>
      <sheetName val="Anexo N°09"/>
      <sheetName val="Anexo N°10 "/>
      <sheetName val="Anexo N°11 "/>
      <sheetName val="Anexo N°12"/>
      <sheetName val="BC "/>
      <sheetName val="IR"/>
      <sheetName val="Master Comp"/>
      <sheetName val="INVENT"/>
      <sheetName val="Aux Comisiones Det"/>
      <sheetName val="_x0006__x0007__x000e__x0011__x0"/>
    </sheetNames>
    <sheetDataSet>
      <sheetData sheetId="0"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sheetData sheetId="82"/>
      <sheetData sheetId="83"/>
      <sheetData sheetId="84"/>
      <sheetData sheetId="85"/>
      <sheetData sheetId="86"/>
      <sheetData sheetId="87"/>
      <sheetData sheetId="88"/>
      <sheetData sheetId="89" refreshError="1"/>
      <sheetData sheetId="90"/>
      <sheetData sheetId="91"/>
      <sheetData sheetId="92"/>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refreshError="1"/>
      <sheetData sheetId="146" refreshError="1"/>
      <sheetData sheetId="147" refreshError="1"/>
      <sheetData sheetId="148"/>
      <sheetData sheetId="149"/>
      <sheetData sheetId="150" refreshError="1"/>
      <sheetData sheetId="151" refreshError="1"/>
      <sheetData sheetId="152" refreshError="1"/>
      <sheetData sheetId="153" refreshError="1"/>
      <sheetData sheetId="154" refreshError="1"/>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 sheetId="213" refreshError="1"/>
      <sheetData sheetId="214"/>
      <sheetData sheetId="215"/>
      <sheetData sheetId="216"/>
      <sheetData sheetId="217"/>
      <sheetData sheetId="218" refreshError="1"/>
      <sheetData sheetId="219" refreshError="1"/>
      <sheetData sheetId="220"/>
      <sheetData sheetId="221"/>
      <sheetData sheetId="222"/>
      <sheetData sheetId="223" refreshError="1"/>
      <sheetData sheetId="224" refreshError="1"/>
      <sheetData sheetId="225" refreshError="1"/>
      <sheetData sheetId="226" refreshError="1"/>
      <sheetData sheetId="227" refreshError="1"/>
      <sheetData sheetId="228"/>
      <sheetData sheetId="229"/>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sheetData sheetId="246"/>
      <sheetData sheetId="247"/>
      <sheetData sheetId="248"/>
      <sheetData sheetId="249"/>
      <sheetData sheetId="250"/>
      <sheetData sheetId="251"/>
      <sheetData sheetId="252"/>
      <sheetData sheetId="253"/>
      <sheetData sheetId="254"/>
      <sheetData sheetId="255"/>
      <sheetData sheetId="256" refreshError="1"/>
      <sheetData sheetId="257" refreshError="1"/>
      <sheetData sheetId="258" refreshError="1"/>
      <sheetData sheetId="259" refreshError="1"/>
      <sheetData sheetId="260"/>
      <sheetData sheetId="261"/>
      <sheetData sheetId="262"/>
      <sheetData sheetId="263"/>
      <sheetData sheetId="264"/>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sheetData sheetId="390" refreshError="1"/>
      <sheetData sheetId="391" refreshError="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refreshError="1"/>
      <sheetData sheetId="697" refreshError="1"/>
      <sheetData sheetId="698" refreshError="1"/>
      <sheetData sheetId="699" refreshError="1"/>
      <sheetData sheetId="700">
        <row r="83">
          <cell r="C83">
            <v>1553</v>
          </cell>
        </row>
      </sheetData>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refreshError="1"/>
      <sheetData sheetId="724" refreshError="1"/>
      <sheetData sheetId="725" refreshError="1"/>
      <sheetData sheetId="72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06E0A-5E3D-47C7-9E83-CB854C56D971}">
  <sheetPr>
    <tabColor theme="8" tint="-0.499984740745262"/>
  </sheetPr>
  <dimension ref="C1:X26"/>
  <sheetViews>
    <sheetView showGridLines="0" zoomScale="120" zoomScaleNormal="120" workbookViewId="0">
      <selection activeCell="K19" sqref="K19"/>
    </sheetView>
  </sheetViews>
  <sheetFormatPr baseColWidth="10" defaultColWidth="11.453125" defaultRowHeight="12" x14ac:dyDescent="0.35"/>
  <cols>
    <col min="1" max="1" width="1" style="4" customWidth="1"/>
    <col min="2" max="2" width="16.6328125" style="4" customWidth="1"/>
    <col min="3" max="3" width="4.453125" style="4" customWidth="1"/>
    <col min="4" max="4" width="5.54296875" style="4" customWidth="1"/>
    <col min="5" max="7" width="11.453125" style="4"/>
    <col min="8" max="8" width="3.54296875" style="4" customWidth="1"/>
    <col min="9" max="9" width="3.7265625" style="4" customWidth="1"/>
    <col min="10" max="10" width="8.7265625" style="19" bestFit="1" customWidth="1"/>
    <col min="11" max="11" width="10.08984375" style="4" bestFit="1" customWidth="1"/>
    <col min="12" max="12" width="9.54296875" style="5" bestFit="1" customWidth="1"/>
    <col min="13" max="13" width="1.7265625" style="5" customWidth="1"/>
    <col min="14" max="14" width="1.7265625" style="34" customWidth="1"/>
    <col min="15" max="15" width="1.7265625" style="4" customWidth="1"/>
    <col min="16" max="16" width="16.08984375" style="4" customWidth="1"/>
    <col min="17" max="17" width="2.7265625" style="4" customWidth="1"/>
    <col min="18" max="18" width="2.26953125" style="4" customWidth="1"/>
    <col min="19" max="22" width="11.453125" style="4"/>
    <col min="23" max="23" width="10.1796875" style="4" bestFit="1" customWidth="1"/>
    <col min="24" max="24" width="13.7265625" style="4" customWidth="1"/>
    <col min="25" max="25" width="3.81640625" style="4" customWidth="1"/>
    <col min="26" max="16384" width="11.453125" style="4"/>
  </cols>
  <sheetData>
    <row r="1" spans="3:24" ht="12.5" thickBot="1" x14ac:dyDescent="0.4"/>
    <row r="2" spans="3:24" ht="12.5" thickBot="1" x14ac:dyDescent="0.4">
      <c r="C2" s="2"/>
      <c r="D2" s="35"/>
      <c r="E2" s="35"/>
      <c r="F2" s="35"/>
      <c r="G2" s="35" t="s">
        <v>0</v>
      </c>
      <c r="H2" s="35"/>
      <c r="I2" s="35"/>
      <c r="J2" s="35"/>
      <c r="K2" s="35"/>
      <c r="L2" s="39" t="s">
        <v>47</v>
      </c>
      <c r="M2" s="3"/>
      <c r="Q2" s="35"/>
      <c r="R2" s="35"/>
      <c r="S2" s="35"/>
      <c r="T2" s="35"/>
      <c r="U2" s="35" t="s">
        <v>1</v>
      </c>
      <c r="V2" s="35"/>
      <c r="W2" s="35"/>
      <c r="X2" s="35"/>
    </row>
    <row r="3" spans="3:24" s="5" customFormat="1" x14ac:dyDescent="0.35">
      <c r="C3" s="3"/>
      <c r="D3" s="3"/>
      <c r="E3" s="3"/>
      <c r="F3" s="3"/>
      <c r="G3" s="3"/>
      <c r="H3" s="3"/>
      <c r="I3" s="3"/>
      <c r="J3" s="3"/>
      <c r="K3" s="3"/>
      <c r="L3" s="3"/>
      <c r="M3" s="3"/>
      <c r="N3" s="34"/>
      <c r="Q3" s="28"/>
      <c r="R3" s="28"/>
      <c r="S3" s="28"/>
      <c r="T3" s="28"/>
      <c r="U3" s="28"/>
      <c r="V3" s="28"/>
      <c r="W3" s="29"/>
      <c r="X3" s="29"/>
    </row>
    <row r="4" spans="3:24" x14ac:dyDescent="0.35">
      <c r="C4" s="7" t="s">
        <v>2</v>
      </c>
      <c r="D4" s="7"/>
      <c r="E4" s="7"/>
      <c r="F4" s="7"/>
      <c r="G4" s="7"/>
      <c r="H4" s="7"/>
      <c r="I4" s="7"/>
      <c r="J4" s="8"/>
      <c r="K4" s="7"/>
      <c r="Q4" s="28" t="s">
        <v>3</v>
      </c>
      <c r="R4" s="28"/>
      <c r="S4" s="28"/>
      <c r="T4" s="28"/>
      <c r="U4" s="28"/>
      <c r="V4" s="28"/>
      <c r="W4" s="29"/>
      <c r="X4" s="29">
        <v>210000</v>
      </c>
    </row>
    <row r="5" spans="3:24" x14ac:dyDescent="0.35">
      <c r="C5" s="7"/>
      <c r="D5" s="7" t="s">
        <v>4</v>
      </c>
      <c r="E5" s="7"/>
      <c r="F5" s="7"/>
      <c r="G5" s="7"/>
      <c r="H5" s="7"/>
      <c r="I5" s="7"/>
      <c r="J5" s="8">
        <v>11000</v>
      </c>
      <c r="K5" s="7"/>
      <c r="Q5" s="28" t="s">
        <v>5</v>
      </c>
      <c r="R5" s="28"/>
      <c r="S5" s="28"/>
      <c r="T5" s="28"/>
      <c r="U5" s="28"/>
      <c r="V5" s="28"/>
      <c r="W5" s="29"/>
      <c r="X5" s="29"/>
    </row>
    <row r="6" spans="3:24" x14ac:dyDescent="0.35">
      <c r="C6" s="7"/>
      <c r="D6" s="7" t="s">
        <v>6</v>
      </c>
      <c r="E6" s="7"/>
      <c r="F6" s="7"/>
      <c r="G6" s="7"/>
      <c r="H6" s="7"/>
      <c r="I6" s="7"/>
      <c r="J6" s="8">
        <v>73000</v>
      </c>
      <c r="K6" s="7"/>
      <c r="Q6" s="28"/>
      <c r="R6" s="28" t="s">
        <v>7</v>
      </c>
      <c r="S6" s="28"/>
      <c r="T6" s="28"/>
      <c r="U6" s="28"/>
      <c r="V6" s="28"/>
      <c r="W6" s="29">
        <v>22000</v>
      </c>
      <c r="X6" s="29"/>
    </row>
    <row r="7" spans="3:24" x14ac:dyDescent="0.35">
      <c r="C7" s="7"/>
      <c r="D7" s="7" t="s">
        <v>8</v>
      </c>
      <c r="E7" s="7"/>
      <c r="F7" s="7"/>
      <c r="G7" s="7"/>
      <c r="H7" s="7"/>
      <c r="I7" s="7"/>
      <c r="J7" s="9">
        <f>+SUM(J5:J6)</f>
        <v>84000</v>
      </c>
      <c r="K7" s="7"/>
      <c r="Q7" s="28"/>
      <c r="R7" s="28" t="s">
        <v>9</v>
      </c>
      <c r="S7" s="28"/>
      <c r="T7" s="28"/>
      <c r="U7" s="28"/>
      <c r="V7" s="28"/>
      <c r="W7" s="29">
        <f>+K23</f>
        <v>104000</v>
      </c>
      <c r="X7" s="29"/>
    </row>
    <row r="8" spans="3:24" x14ac:dyDescent="0.35">
      <c r="C8" s="7"/>
      <c r="D8" s="7" t="s">
        <v>10</v>
      </c>
      <c r="E8" s="7"/>
      <c r="F8" s="7"/>
      <c r="G8" s="7"/>
      <c r="H8" s="7"/>
      <c r="I8" s="7"/>
      <c r="J8" s="10">
        <v>-8000</v>
      </c>
      <c r="K8" s="7"/>
      <c r="Q8" s="28"/>
      <c r="R8" s="28" t="s">
        <v>11</v>
      </c>
      <c r="S8" s="28"/>
      <c r="T8" s="28"/>
      <c r="U8" s="28"/>
      <c r="V8" s="28"/>
      <c r="W8" s="30">
        <v>-18000</v>
      </c>
      <c r="X8" s="29"/>
    </row>
    <row r="9" spans="3:24" x14ac:dyDescent="0.35">
      <c r="C9" s="7"/>
      <c r="D9" s="7"/>
      <c r="E9" s="7" t="s">
        <v>12</v>
      </c>
      <c r="F9" s="7"/>
      <c r="G9" s="7"/>
      <c r="H9" s="7"/>
      <c r="I9" s="7"/>
      <c r="J9" s="8"/>
      <c r="K9" s="6">
        <f>+SUM(J7:J8)</f>
        <v>76000</v>
      </c>
      <c r="L9" s="78" t="s">
        <v>48</v>
      </c>
      <c r="Q9" s="28"/>
      <c r="R9" s="28"/>
      <c r="S9" s="31" t="s">
        <v>13</v>
      </c>
      <c r="T9" s="31"/>
      <c r="U9" s="31"/>
      <c r="V9" s="31"/>
      <c r="W9" s="32"/>
      <c r="X9" s="32">
        <f>+-SUM(W6:W8)</f>
        <v>-108000</v>
      </c>
    </row>
    <row r="10" spans="3:24" x14ac:dyDescent="0.35">
      <c r="C10" s="11" t="s">
        <v>14</v>
      </c>
      <c r="D10" s="11"/>
      <c r="E10" s="11"/>
      <c r="F10" s="11"/>
      <c r="G10" s="11"/>
      <c r="H10" s="11"/>
      <c r="I10" s="11"/>
      <c r="J10" s="12"/>
      <c r="K10" s="13">
        <v>9000</v>
      </c>
      <c r="L10" s="78" t="s">
        <v>100</v>
      </c>
      <c r="Q10" s="28" t="s">
        <v>15</v>
      </c>
      <c r="R10" s="28"/>
      <c r="S10" s="28"/>
      <c r="T10" s="28"/>
      <c r="U10" s="28"/>
      <c r="V10" s="28"/>
      <c r="W10" s="30">
        <v>-70000</v>
      </c>
      <c r="X10" s="29">
        <f>+W10</f>
        <v>-70000</v>
      </c>
    </row>
    <row r="11" spans="3:24" ht="12.5" thickBot="1" x14ac:dyDescent="0.4">
      <c r="C11" s="11" t="s">
        <v>16</v>
      </c>
      <c r="D11" s="11"/>
      <c r="E11" s="11"/>
      <c r="F11" s="11"/>
      <c r="G11" s="11"/>
      <c r="H11" s="11"/>
      <c r="I11" s="11"/>
      <c r="J11" s="12"/>
      <c r="K11" s="13"/>
      <c r="L11" s="37"/>
      <c r="Q11" s="28" t="s">
        <v>17</v>
      </c>
      <c r="R11" s="28"/>
      <c r="S11" s="28"/>
      <c r="T11" s="28"/>
      <c r="U11" s="28"/>
      <c r="V11" s="28"/>
      <c r="W11" s="29"/>
      <c r="X11" s="33">
        <f>+SUM(X4:X10)</f>
        <v>32000</v>
      </c>
    </row>
    <row r="12" spans="3:24" ht="12.5" thickTop="1" x14ac:dyDescent="0.35">
      <c r="C12" s="11"/>
      <c r="D12" s="11" t="s">
        <v>18</v>
      </c>
      <c r="E12" s="11"/>
      <c r="F12" s="11"/>
      <c r="G12" s="11"/>
      <c r="H12" s="11"/>
      <c r="I12" s="11"/>
      <c r="J12" s="12">
        <v>7000</v>
      </c>
      <c r="K12" s="13"/>
      <c r="L12" s="37"/>
    </row>
    <row r="13" spans="3:24" x14ac:dyDescent="0.35">
      <c r="C13" s="11"/>
      <c r="D13" s="11" t="s">
        <v>19</v>
      </c>
      <c r="E13" s="11"/>
      <c r="F13" s="11"/>
      <c r="G13" s="11"/>
      <c r="H13" s="11"/>
      <c r="I13" s="11"/>
      <c r="J13" s="12">
        <v>2000</v>
      </c>
      <c r="K13" s="13"/>
      <c r="L13" s="37"/>
    </row>
    <row r="14" spans="3:24" x14ac:dyDescent="0.35">
      <c r="C14" s="11"/>
      <c r="D14" s="11" t="s">
        <v>20</v>
      </c>
      <c r="E14" s="11"/>
      <c r="F14" s="11"/>
      <c r="G14" s="11"/>
      <c r="H14" s="11"/>
      <c r="I14" s="11"/>
      <c r="J14" s="12">
        <v>5000</v>
      </c>
      <c r="K14" s="13"/>
      <c r="L14" s="37"/>
    </row>
    <row r="15" spans="3:24" x14ac:dyDescent="0.35">
      <c r="C15" s="11"/>
      <c r="D15" s="11" t="s">
        <v>21</v>
      </c>
      <c r="E15" s="11"/>
      <c r="F15" s="11"/>
      <c r="G15" s="11"/>
      <c r="H15" s="11"/>
      <c r="I15" s="11"/>
      <c r="J15" s="12">
        <v>2000</v>
      </c>
      <c r="K15" s="13"/>
      <c r="L15" s="37"/>
    </row>
    <row r="16" spans="3:24" x14ac:dyDescent="0.35">
      <c r="C16" s="11"/>
      <c r="D16" s="11" t="s">
        <v>22</v>
      </c>
      <c r="E16" s="11"/>
      <c r="F16" s="11"/>
      <c r="G16" s="11"/>
      <c r="H16" s="11"/>
      <c r="I16" s="11"/>
      <c r="J16" s="12">
        <v>3000</v>
      </c>
      <c r="K16" s="13"/>
      <c r="L16" s="37"/>
    </row>
    <row r="17" spans="3:12" x14ac:dyDescent="0.35">
      <c r="C17" s="11"/>
      <c r="D17" s="11" t="s">
        <v>23</v>
      </c>
      <c r="E17" s="11"/>
      <c r="F17" s="11"/>
      <c r="G17" s="11"/>
      <c r="H17" s="11"/>
      <c r="I17" s="11"/>
      <c r="J17" s="14">
        <v>1000</v>
      </c>
      <c r="K17" s="13"/>
      <c r="L17" s="37"/>
    </row>
    <row r="18" spans="3:12" x14ac:dyDescent="0.35">
      <c r="C18" s="11"/>
      <c r="D18" s="11"/>
      <c r="E18" s="11" t="s">
        <v>24</v>
      </c>
      <c r="F18" s="11"/>
      <c r="G18" s="11"/>
      <c r="H18" s="11"/>
      <c r="I18" s="11"/>
      <c r="J18" s="12"/>
      <c r="K18" s="15">
        <f>+SUM(J12:J17)</f>
        <v>20000</v>
      </c>
      <c r="L18" s="78" t="s">
        <v>107</v>
      </c>
    </row>
    <row r="19" spans="3:12" x14ac:dyDescent="0.35">
      <c r="C19" s="16" t="s">
        <v>25</v>
      </c>
      <c r="D19" s="16"/>
      <c r="E19" s="16"/>
      <c r="F19" s="16"/>
      <c r="G19" s="16"/>
      <c r="H19" s="16"/>
      <c r="I19" s="16"/>
      <c r="J19" s="17"/>
      <c r="K19" s="18">
        <f>+SUM(K9:K18)</f>
        <v>105000</v>
      </c>
      <c r="L19" s="40" t="s">
        <v>127</v>
      </c>
    </row>
    <row r="20" spans="3:12" x14ac:dyDescent="0.35">
      <c r="C20" s="21" t="s">
        <v>26</v>
      </c>
      <c r="D20" s="21"/>
      <c r="E20" s="21"/>
      <c r="F20" s="21"/>
      <c r="G20" s="21"/>
      <c r="H20" s="21"/>
      <c r="I20" s="21"/>
      <c r="J20" s="22"/>
      <c r="K20" s="23">
        <v>6000</v>
      </c>
      <c r="L20" s="37"/>
    </row>
    <row r="21" spans="3:12" x14ac:dyDescent="0.35">
      <c r="C21" s="21" t="s">
        <v>27</v>
      </c>
      <c r="D21" s="21"/>
      <c r="E21" s="21"/>
      <c r="F21" s="21"/>
      <c r="G21" s="21"/>
      <c r="H21" s="21"/>
      <c r="I21" s="21"/>
      <c r="J21" s="22"/>
      <c r="K21" s="24">
        <f>+SUM(K19:K20)</f>
        <v>111000</v>
      </c>
      <c r="L21" s="37"/>
    </row>
    <row r="22" spans="3:12" x14ac:dyDescent="0.35">
      <c r="C22" s="21" t="s">
        <v>28</v>
      </c>
      <c r="D22" s="21"/>
      <c r="E22" s="21"/>
      <c r="F22" s="21"/>
      <c r="G22" s="21"/>
      <c r="H22" s="21"/>
      <c r="I22" s="21"/>
      <c r="J22" s="22"/>
      <c r="K22" s="24">
        <v>-7000</v>
      </c>
      <c r="L22" s="37"/>
    </row>
    <row r="23" spans="3:12" ht="12.5" thickBot="1" x14ac:dyDescent="0.4">
      <c r="C23" s="25" t="s">
        <v>29</v>
      </c>
      <c r="D23" s="25"/>
      <c r="E23" s="25"/>
      <c r="F23" s="25"/>
      <c r="G23" s="25"/>
      <c r="H23" s="25"/>
      <c r="I23" s="25"/>
      <c r="J23" s="26"/>
      <c r="K23" s="27">
        <f>+SUM(K21:K22)</f>
        <v>104000</v>
      </c>
      <c r="L23" s="38"/>
    </row>
    <row r="24" spans="3:12" ht="12.5" thickTop="1" x14ac:dyDescent="0.35">
      <c r="K24" s="20"/>
      <c r="L24" s="37"/>
    </row>
    <row r="26" spans="3:12" x14ac:dyDescent="0.35">
      <c r="C26" s="4" t="s">
        <v>128</v>
      </c>
    </row>
  </sheetData>
  <pageMargins left="0.23622047244094491" right="0.23622047244094491" top="0.74803149606299213" bottom="0.74803149606299213" header="0.31496062992125984" footer="0.31496062992125984"/>
  <pageSetup scale="80" orientation="landscape" r:id="rId1"/>
  <colBreaks count="1" manualBreakCount="1">
    <brk id="25" max="31"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C00DB-7ECE-4B7D-9371-C014A73FE339}">
  <sheetPr>
    <tabColor theme="7" tint="-0.499984740745262"/>
  </sheetPr>
  <dimension ref="B1:I8"/>
  <sheetViews>
    <sheetView showGridLines="0" zoomScale="160" zoomScaleNormal="160" workbookViewId="0">
      <selection activeCell="C1" sqref="C1"/>
    </sheetView>
  </sheetViews>
  <sheetFormatPr baseColWidth="10" defaultRowHeight="12" x14ac:dyDescent="0.35"/>
  <cols>
    <col min="1" max="1" width="2.54296875" style="1" customWidth="1"/>
    <col min="2" max="2" width="2.54296875" style="1" bestFit="1" customWidth="1"/>
    <col min="3" max="7" width="10.90625" style="1"/>
    <col min="8" max="8" width="1" style="1" customWidth="1"/>
    <col min="9" max="9" width="1" style="71" customWidth="1"/>
    <col min="10" max="10" width="1" style="1" customWidth="1"/>
    <col min="11" max="16384" width="10.90625" style="1"/>
  </cols>
  <sheetData>
    <row r="1" spans="2:6" x14ac:dyDescent="0.35">
      <c r="C1" s="91" t="s">
        <v>197</v>
      </c>
    </row>
    <row r="3" spans="2:6" ht="49" customHeight="1" x14ac:dyDescent="0.35">
      <c r="B3" s="55" t="s">
        <v>184</v>
      </c>
      <c r="C3" s="345" t="s">
        <v>198</v>
      </c>
      <c r="D3" s="345"/>
      <c r="E3" s="345"/>
      <c r="F3" s="345"/>
    </row>
    <row r="5" spans="2:6" ht="23" customHeight="1" x14ac:dyDescent="0.35">
      <c r="B5" s="55" t="s">
        <v>185</v>
      </c>
      <c r="C5" s="345" t="s">
        <v>199</v>
      </c>
      <c r="D5" s="345"/>
      <c r="E5" s="345"/>
      <c r="F5" s="345"/>
    </row>
    <row r="7" spans="2:6" ht="34" customHeight="1" x14ac:dyDescent="0.35">
      <c r="B7" s="55" t="s">
        <v>186</v>
      </c>
      <c r="C7" s="345" t="s">
        <v>200</v>
      </c>
      <c r="D7" s="345"/>
      <c r="E7" s="345"/>
      <c r="F7" s="345"/>
    </row>
    <row r="8" spans="2:6" ht="82" customHeight="1" x14ac:dyDescent="0.35">
      <c r="B8" s="55"/>
      <c r="C8" s="351" t="s">
        <v>201</v>
      </c>
      <c r="D8" s="351"/>
      <c r="E8" s="351"/>
      <c r="F8" s="351"/>
    </row>
  </sheetData>
  <mergeCells count="4">
    <mergeCell ref="C3:F3"/>
    <mergeCell ref="C5:F5"/>
    <mergeCell ref="C7:F7"/>
    <mergeCell ref="C8:F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DD41C-C51C-4EA2-9224-2B73C5032D1A}">
  <sheetPr>
    <tabColor theme="7" tint="-0.499984740745262"/>
  </sheetPr>
  <dimension ref="B2:X17"/>
  <sheetViews>
    <sheetView showGridLines="0" zoomScale="120" zoomScaleNormal="120" workbookViewId="0">
      <selection activeCell="C1" sqref="C1"/>
    </sheetView>
  </sheetViews>
  <sheetFormatPr baseColWidth="10" defaultRowHeight="12" x14ac:dyDescent="0.35"/>
  <cols>
    <col min="1" max="1" width="3.26953125" style="1" customWidth="1"/>
    <col min="2" max="8" width="10.90625" style="1"/>
    <col min="9" max="9" width="1.08984375" style="1" customWidth="1"/>
    <col min="10" max="10" width="1.08984375" style="71" customWidth="1"/>
    <col min="11" max="11" width="1.08984375" style="1" customWidth="1"/>
    <col min="12" max="12" width="7.1796875" style="1" bestFit="1" customWidth="1"/>
    <col min="13" max="13" width="9.453125" style="1" bestFit="1" customWidth="1"/>
    <col min="14" max="14" width="5.90625" style="1" bestFit="1" customWidth="1"/>
    <col min="15" max="15" width="8.6328125" style="1" bestFit="1" customWidth="1"/>
    <col min="16" max="16" width="14.1796875" style="1" bestFit="1" customWidth="1"/>
    <col min="17" max="17" width="9.90625" style="1" bestFit="1" customWidth="1"/>
    <col min="18" max="19" width="5.90625" style="1" bestFit="1" customWidth="1"/>
    <col min="20" max="20" width="11.453125" style="1" bestFit="1" customWidth="1"/>
    <col min="21" max="21" width="7.1796875" style="1" bestFit="1" customWidth="1"/>
    <col min="22" max="22" width="5.90625" style="1" bestFit="1" customWidth="1"/>
    <col min="23" max="23" width="9" style="1" bestFit="1" customWidth="1"/>
    <col min="24" max="16384" width="10.90625" style="1"/>
  </cols>
  <sheetData>
    <row r="2" spans="2:24" ht="170.5" customHeight="1" x14ac:dyDescent="0.35">
      <c r="B2" s="345" t="s">
        <v>264</v>
      </c>
      <c r="C2" s="345"/>
      <c r="D2" s="345"/>
      <c r="E2" s="345"/>
      <c r="F2" s="345"/>
      <c r="G2" s="345"/>
      <c r="H2" s="345"/>
    </row>
    <row r="3" spans="2:24" ht="12.5" thickBot="1" x14ac:dyDescent="0.4"/>
    <row r="4" spans="2:24" ht="12.5" thickBot="1" x14ac:dyDescent="0.4">
      <c r="L4" s="69" t="s">
        <v>250</v>
      </c>
      <c r="M4" s="69" t="s">
        <v>251</v>
      </c>
      <c r="N4" s="69" t="s">
        <v>252</v>
      </c>
      <c r="O4" s="69" t="s">
        <v>253</v>
      </c>
      <c r="P4" s="69" t="s">
        <v>254</v>
      </c>
      <c r="Q4" s="69" t="s">
        <v>260</v>
      </c>
      <c r="R4" s="154" t="s">
        <v>255</v>
      </c>
      <c r="S4" s="154" t="s">
        <v>256</v>
      </c>
      <c r="T4" s="154" t="s">
        <v>261</v>
      </c>
      <c r="U4" s="156" t="s">
        <v>259</v>
      </c>
      <c r="V4" s="68" t="s">
        <v>257</v>
      </c>
      <c r="W4" s="68" t="s">
        <v>258</v>
      </c>
    </row>
    <row r="5" spans="2:24" x14ac:dyDescent="0.35">
      <c r="B5" s="1" t="s">
        <v>202</v>
      </c>
      <c r="L5" s="76">
        <v>5410</v>
      </c>
      <c r="M5" s="76">
        <v>544.20000000000005</v>
      </c>
      <c r="N5" s="76">
        <v>830</v>
      </c>
      <c r="O5" s="76">
        <v>1940</v>
      </c>
      <c r="P5" s="76">
        <v>225</v>
      </c>
      <c r="Q5" s="76">
        <f>+SUM(L5:P5)</f>
        <v>8949.2000000000007</v>
      </c>
      <c r="R5" s="76">
        <v>557.09</v>
      </c>
      <c r="S5" s="76">
        <v>608.09</v>
      </c>
      <c r="T5" s="76">
        <f>+SUM(R5:S5)</f>
        <v>1165.18</v>
      </c>
      <c r="U5" s="76">
        <f>+Q5-T5</f>
        <v>7784.02</v>
      </c>
      <c r="V5" s="76">
        <v>805.43</v>
      </c>
      <c r="W5" s="76">
        <v>20</v>
      </c>
      <c r="X5" s="76"/>
    </row>
    <row r="6" spans="2:24" x14ac:dyDescent="0.35">
      <c r="L6" s="157">
        <v>6211</v>
      </c>
      <c r="M6" s="157">
        <v>6211</v>
      </c>
      <c r="N6" s="157">
        <v>6211</v>
      </c>
      <c r="O6" s="157">
        <v>6215</v>
      </c>
      <c r="P6" s="157">
        <v>6211</v>
      </c>
      <c r="Q6" s="157"/>
      <c r="R6" s="157">
        <v>4032</v>
      </c>
      <c r="S6" s="157">
        <v>417</v>
      </c>
      <c r="T6" s="157"/>
      <c r="U6" s="157">
        <v>4111</v>
      </c>
      <c r="V6" s="158">
        <v>6271</v>
      </c>
      <c r="W6" s="159">
        <v>6274</v>
      </c>
      <c r="X6" s="76"/>
    </row>
    <row r="7" spans="2:24" x14ac:dyDescent="0.35">
      <c r="L7" s="155"/>
      <c r="M7" s="155"/>
      <c r="N7" s="155"/>
      <c r="O7" s="155"/>
      <c r="P7" s="155"/>
      <c r="Q7" s="155"/>
      <c r="R7" s="155"/>
      <c r="S7" s="155"/>
      <c r="T7" s="155"/>
      <c r="U7" s="155"/>
      <c r="V7" s="155">
        <v>4031</v>
      </c>
      <c r="W7" s="155">
        <v>4039</v>
      </c>
      <c r="X7" s="76"/>
    </row>
    <row r="8" spans="2:24" x14ac:dyDescent="0.35">
      <c r="L8" s="76"/>
      <c r="M8" s="76"/>
      <c r="N8" s="76"/>
      <c r="O8" s="76"/>
      <c r="P8" s="76"/>
      <c r="Q8" s="76"/>
      <c r="R8" s="76"/>
      <c r="S8" s="76"/>
      <c r="T8" s="76"/>
      <c r="U8" s="76"/>
      <c r="V8" s="76"/>
      <c r="W8" s="76"/>
      <c r="X8" s="76"/>
    </row>
    <row r="9" spans="2:24" x14ac:dyDescent="0.35">
      <c r="L9" s="160">
        <v>92211</v>
      </c>
      <c r="M9" s="160">
        <v>92211</v>
      </c>
      <c r="N9" s="160">
        <v>92211</v>
      </c>
      <c r="O9" s="128">
        <v>92215</v>
      </c>
      <c r="P9" s="160">
        <v>92211</v>
      </c>
      <c r="Q9" s="128"/>
      <c r="R9" s="157">
        <v>4032</v>
      </c>
      <c r="S9" s="157">
        <v>417</v>
      </c>
      <c r="T9" s="157"/>
      <c r="U9" s="157">
        <v>4111</v>
      </c>
      <c r="V9" s="128">
        <v>92271</v>
      </c>
      <c r="W9" s="128">
        <v>92274</v>
      </c>
    </row>
    <row r="10" spans="2:24" x14ac:dyDescent="0.35">
      <c r="L10" s="128"/>
      <c r="M10" s="128"/>
      <c r="N10" s="128"/>
      <c r="O10" s="128"/>
      <c r="P10" s="128"/>
      <c r="Q10" s="128"/>
      <c r="R10" s="128"/>
      <c r="S10" s="128"/>
      <c r="T10" s="128"/>
      <c r="U10" s="128"/>
      <c r="V10" s="155">
        <v>4031</v>
      </c>
      <c r="W10" s="155">
        <v>4039</v>
      </c>
    </row>
    <row r="14" spans="2:24" x14ac:dyDescent="0.35">
      <c r="L14" s="1">
        <v>92</v>
      </c>
      <c r="M14" s="1" t="s">
        <v>262</v>
      </c>
    </row>
    <row r="15" spans="2:24" x14ac:dyDescent="0.35">
      <c r="L15" s="1">
        <v>93</v>
      </c>
      <c r="M15" s="1" t="s">
        <v>263</v>
      </c>
    </row>
    <row r="16" spans="2:24" x14ac:dyDescent="0.35">
      <c r="L16" s="1">
        <v>94</v>
      </c>
      <c r="M16" s="1" t="s">
        <v>174</v>
      </c>
    </row>
    <row r="17" spans="12:13" x14ac:dyDescent="0.35">
      <c r="L17" s="1">
        <v>97</v>
      </c>
      <c r="M17" s="1" t="s">
        <v>173</v>
      </c>
    </row>
  </sheetData>
  <mergeCells count="1">
    <mergeCell ref="B2:H2"/>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29AC-0D4C-42D0-AAC3-FFD361E219A9}">
  <sheetPr>
    <tabColor theme="7" tint="-0.499984740745262"/>
  </sheetPr>
  <dimension ref="A1:I32"/>
  <sheetViews>
    <sheetView showGridLines="0" zoomScale="130" zoomScaleNormal="130" workbookViewId="0">
      <pane xSplit="3" ySplit="2" topLeftCell="D3" activePane="bottomRight" state="frozen"/>
      <selection activeCell="C1" sqref="C1"/>
      <selection pane="topRight" activeCell="C1" sqref="C1"/>
      <selection pane="bottomLeft" activeCell="C1" sqref="C1"/>
      <selection pane="bottomRight" activeCell="B3" sqref="B3:E12"/>
    </sheetView>
  </sheetViews>
  <sheetFormatPr baseColWidth="10" defaultRowHeight="12" x14ac:dyDescent="0.35"/>
  <cols>
    <col min="1" max="1" width="18" style="4" bestFit="1" customWidth="1"/>
    <col min="2" max="2" width="4.453125" style="4" bestFit="1" customWidth="1"/>
    <col min="3" max="3" width="25.90625" style="4" bestFit="1" customWidth="1"/>
    <col min="4" max="5" width="7.1796875" style="4" bestFit="1" customWidth="1"/>
    <col min="6" max="16384" width="10.90625" style="4"/>
  </cols>
  <sheetData>
    <row r="1" spans="1:9" ht="12.5" thickBot="1" x14ac:dyDescent="0.4"/>
    <row r="2" spans="1:9" ht="12.5" thickBot="1" x14ac:dyDescent="0.4">
      <c r="B2" s="69" t="s">
        <v>237</v>
      </c>
      <c r="C2" s="69" t="s">
        <v>78</v>
      </c>
      <c r="D2" s="69" t="s">
        <v>235</v>
      </c>
      <c r="E2" s="69" t="s">
        <v>236</v>
      </c>
    </row>
    <row r="3" spans="1:9" x14ac:dyDescent="0.35">
      <c r="A3" s="4" t="s">
        <v>268</v>
      </c>
      <c r="B3" s="128">
        <v>92211</v>
      </c>
      <c r="C3" s="4" t="s">
        <v>265</v>
      </c>
      <c r="D3" s="161">
        <f>+SUM('Datos-Asiento planilla'!L5:N5)+'Datos-Asiento planilla'!P5</f>
        <v>7009.2</v>
      </c>
      <c r="G3" s="162">
        <v>9</v>
      </c>
      <c r="H3" s="162"/>
      <c r="I3" s="162">
        <v>79</v>
      </c>
    </row>
    <row r="4" spans="1:9" x14ac:dyDescent="0.35">
      <c r="A4" s="4" t="s">
        <v>268</v>
      </c>
      <c r="B4" s="128">
        <v>92215</v>
      </c>
      <c r="C4" s="4" t="s">
        <v>253</v>
      </c>
      <c r="D4" s="161">
        <f>+'Datos-Asiento planilla'!O5</f>
        <v>1940</v>
      </c>
    </row>
    <row r="5" spans="1:9" x14ac:dyDescent="0.35">
      <c r="B5" s="157">
        <v>4032</v>
      </c>
      <c r="C5" s="4" t="s">
        <v>255</v>
      </c>
      <c r="E5" s="161">
        <f>+'Datos-Asiento planilla'!R5</f>
        <v>557.09</v>
      </c>
    </row>
    <row r="6" spans="1:9" x14ac:dyDescent="0.35">
      <c r="B6" s="157">
        <v>417</v>
      </c>
      <c r="C6" s="4" t="s">
        <v>256</v>
      </c>
      <c r="E6" s="161">
        <f>+'Datos-Asiento planilla'!S5</f>
        <v>608.09</v>
      </c>
    </row>
    <row r="7" spans="1:9" x14ac:dyDescent="0.35">
      <c r="B7" s="157">
        <v>4111</v>
      </c>
      <c r="C7" s="4" t="s">
        <v>266</v>
      </c>
      <c r="E7" s="161">
        <f>+SUM(D3:D4)-SUM(E5:E6)</f>
        <v>7784.02</v>
      </c>
      <c r="G7" s="164">
        <v>6</v>
      </c>
      <c r="H7" s="164"/>
      <c r="I7" s="164">
        <v>79</v>
      </c>
    </row>
    <row r="10" spans="1:9" x14ac:dyDescent="0.35">
      <c r="B10" s="157">
        <v>6211</v>
      </c>
      <c r="C10" s="4" t="str">
        <f>+C3</f>
        <v>Sueldos y salarios</v>
      </c>
      <c r="D10" s="161">
        <f>+D3</f>
        <v>7009.2</v>
      </c>
    </row>
    <row r="11" spans="1:9" x14ac:dyDescent="0.35">
      <c r="B11" s="157">
        <v>6215</v>
      </c>
      <c r="C11" s="4" t="str">
        <f>+C4</f>
        <v>Vacaciones</v>
      </c>
      <c r="D11" s="161">
        <f>+D4</f>
        <v>1940</v>
      </c>
    </row>
    <row r="12" spans="1:9" x14ac:dyDescent="0.35">
      <c r="B12" s="4">
        <v>79</v>
      </c>
      <c r="C12" s="4" t="s">
        <v>267</v>
      </c>
      <c r="E12" s="161">
        <f>+SUM(D10:D11)</f>
        <v>8949.2000000000007</v>
      </c>
    </row>
    <row r="14" spans="1:9" ht="6" customHeight="1" x14ac:dyDescent="0.35">
      <c r="B14" s="34"/>
      <c r="C14" s="34"/>
      <c r="D14" s="34"/>
      <c r="E14" s="34"/>
    </row>
    <row r="16" spans="1:9" x14ac:dyDescent="0.35">
      <c r="A16" s="4" t="s">
        <v>268</v>
      </c>
      <c r="B16" s="128">
        <v>92271</v>
      </c>
      <c r="C16" s="4" t="s">
        <v>257</v>
      </c>
      <c r="D16" s="161">
        <f>+'Datos-Asiento planilla'!V5</f>
        <v>805.43</v>
      </c>
    </row>
    <row r="17" spans="1:5" x14ac:dyDescent="0.35">
      <c r="B17" s="155">
        <v>4031</v>
      </c>
      <c r="C17" s="4" t="s">
        <v>269</v>
      </c>
      <c r="E17" s="161">
        <f>+D16</f>
        <v>805.43</v>
      </c>
    </row>
    <row r="19" spans="1:5" x14ac:dyDescent="0.35">
      <c r="B19" s="158">
        <v>6271</v>
      </c>
      <c r="C19" s="4" t="s">
        <v>257</v>
      </c>
      <c r="D19" s="161">
        <f>+D16</f>
        <v>805.43</v>
      </c>
    </row>
    <row r="20" spans="1:5" x14ac:dyDescent="0.35">
      <c r="B20" s="4">
        <v>79</v>
      </c>
      <c r="C20" s="4" t="s">
        <v>267</v>
      </c>
      <c r="E20" s="161">
        <f>+D19</f>
        <v>805.43</v>
      </c>
    </row>
    <row r="23" spans="1:5" ht="6" customHeight="1" x14ac:dyDescent="0.35">
      <c r="B23" s="34"/>
      <c r="C23" s="34"/>
      <c r="D23" s="34"/>
      <c r="E23" s="34"/>
    </row>
    <row r="25" spans="1:5" x14ac:dyDescent="0.35">
      <c r="A25" s="4" t="s">
        <v>268</v>
      </c>
      <c r="B25" s="128">
        <v>92274</v>
      </c>
      <c r="C25" s="4" t="s">
        <v>258</v>
      </c>
      <c r="D25" s="161">
        <f>+'Datos-Asiento planilla'!W5</f>
        <v>20</v>
      </c>
    </row>
    <row r="26" spans="1:5" x14ac:dyDescent="0.35">
      <c r="B26" s="155">
        <v>4039</v>
      </c>
      <c r="C26" s="4" t="s">
        <v>258</v>
      </c>
      <c r="E26" s="161">
        <f>+D25</f>
        <v>20</v>
      </c>
    </row>
    <row r="28" spans="1:5" x14ac:dyDescent="0.35">
      <c r="B28" s="159">
        <v>6274</v>
      </c>
      <c r="C28" s="4" t="s">
        <v>258</v>
      </c>
      <c r="D28" s="161">
        <f>+D25</f>
        <v>20</v>
      </c>
    </row>
    <row r="29" spans="1:5" x14ac:dyDescent="0.35">
      <c r="B29" s="4">
        <v>79</v>
      </c>
      <c r="C29" s="4" t="s">
        <v>267</v>
      </c>
      <c r="E29" s="161">
        <f>+D28</f>
        <v>20</v>
      </c>
    </row>
    <row r="32" spans="1:5" x14ac:dyDescent="0.35">
      <c r="A32" s="4" t="s">
        <v>268</v>
      </c>
      <c r="D32" s="163">
        <f>+SUMIF($A$3:$A$29,A32,$D$3:$D$29)</f>
        <v>9774.630000000001</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9C5B4-3BA4-402E-A096-F06A44B1326E}">
  <sheetPr>
    <tabColor theme="7" tint="-0.499984740745262"/>
  </sheetPr>
  <dimension ref="A1:F46"/>
  <sheetViews>
    <sheetView showGridLines="0" zoomScale="120" zoomScaleNormal="120" workbookViewId="0">
      <pane xSplit="3" ySplit="5" topLeftCell="D6" activePane="bottomRight" state="frozen"/>
      <selection pane="topRight" activeCell="D1" sqref="D1"/>
      <selection pane="bottomLeft" activeCell="A6" sqref="A6"/>
      <selection pane="bottomRight" activeCell="D9" sqref="D9"/>
    </sheetView>
  </sheetViews>
  <sheetFormatPr baseColWidth="10" defaultRowHeight="12" x14ac:dyDescent="0.35"/>
  <cols>
    <col min="1" max="1" width="17.36328125" style="1" customWidth="1"/>
    <col min="2" max="2" width="10.90625" style="1"/>
    <col min="3" max="6" width="10.90625" style="76"/>
    <col min="7" max="16384" width="10.90625" style="1"/>
  </cols>
  <sheetData>
    <row r="1" spans="1:6" ht="12.5" thickBot="1" x14ac:dyDescent="0.4"/>
    <row r="2" spans="1:6" x14ac:dyDescent="0.35">
      <c r="C2" s="166" t="s">
        <v>203</v>
      </c>
      <c r="D2" s="166" t="s">
        <v>204</v>
      </c>
      <c r="E2" s="166" t="s">
        <v>205</v>
      </c>
    </row>
    <row r="3" spans="1:6" x14ac:dyDescent="0.35">
      <c r="B3" s="1" t="s">
        <v>206</v>
      </c>
      <c r="C3" s="119">
        <f>+SUM(D3:E3)</f>
        <v>16450</v>
      </c>
      <c r="D3" s="119">
        <v>7950</v>
      </c>
      <c r="E3" s="119">
        <v>8500</v>
      </c>
    </row>
    <row r="4" spans="1:6" x14ac:dyDescent="0.35">
      <c r="B4" s="1" t="s">
        <v>207</v>
      </c>
      <c r="C4" s="119">
        <f>+SUM(D4:E4)</f>
        <v>16550</v>
      </c>
      <c r="D4" s="119">
        <v>8450</v>
      </c>
      <c r="E4" s="119">
        <v>8100</v>
      </c>
    </row>
    <row r="5" spans="1:6" x14ac:dyDescent="0.35">
      <c r="B5" s="169" t="s">
        <v>164</v>
      </c>
      <c r="C5" s="170">
        <v>5320</v>
      </c>
      <c r="D5" s="167"/>
      <c r="E5" s="167"/>
    </row>
    <row r="6" spans="1:6" ht="12.5" thickBot="1" x14ac:dyDescent="0.4">
      <c r="C6" s="92">
        <f>+SUM(C3:C5)</f>
        <v>38320</v>
      </c>
    </row>
    <row r="7" spans="1:6" ht="12.5" thickTop="1" x14ac:dyDescent="0.35"/>
    <row r="8" spans="1:6" x14ac:dyDescent="0.35">
      <c r="A8" s="165"/>
      <c r="B8" s="91" t="s">
        <v>208</v>
      </c>
    </row>
    <row r="10" spans="1:6" x14ac:dyDescent="0.35">
      <c r="B10" s="1" t="s">
        <v>209</v>
      </c>
      <c r="C10" s="76">
        <f>+C5*D3/C3</f>
        <v>2571.0638297872342</v>
      </c>
      <c r="D10" s="76">
        <f>+D24</f>
        <v>2716.2537764350454</v>
      </c>
      <c r="E10" s="76">
        <f>+D35</f>
        <v>2643.878787878788</v>
      </c>
      <c r="F10" s="168">
        <f>+D46</f>
        <v>2327.5</v>
      </c>
    </row>
    <row r="11" spans="1:6" x14ac:dyDescent="0.35">
      <c r="B11" s="1" t="s">
        <v>210</v>
      </c>
      <c r="C11" s="76">
        <f>+C5*E3/C3</f>
        <v>2748.9361702127658</v>
      </c>
      <c r="D11" s="76">
        <f>+E24</f>
        <v>2603.7462235649546</v>
      </c>
      <c r="E11" s="76">
        <f>+E35</f>
        <v>2676.121212121212</v>
      </c>
      <c r="F11" s="168">
        <f>+E46</f>
        <v>2992.5</v>
      </c>
    </row>
    <row r="13" spans="1:6" x14ac:dyDescent="0.35">
      <c r="B13" s="1" t="s">
        <v>206</v>
      </c>
      <c r="C13" s="119">
        <f>+SUM(D13:E13)</f>
        <v>16450</v>
      </c>
      <c r="D13" s="119">
        <v>7950</v>
      </c>
      <c r="E13" s="119">
        <v>8500</v>
      </c>
    </row>
    <row r="14" spans="1:6" x14ac:dyDescent="0.35">
      <c r="B14" s="1" t="s">
        <v>207</v>
      </c>
      <c r="C14" s="119">
        <f>+SUM(D14:E14)</f>
        <v>16550</v>
      </c>
      <c r="D14" s="119">
        <v>8450</v>
      </c>
      <c r="E14" s="119">
        <v>8100</v>
      </c>
    </row>
    <row r="15" spans="1:6" x14ac:dyDescent="0.35">
      <c r="B15" s="1" t="s">
        <v>164</v>
      </c>
      <c r="C15" s="119">
        <f>+SUM(D15:E15)</f>
        <v>5320</v>
      </c>
      <c r="D15" s="119">
        <f>+C10</f>
        <v>2571.0638297872342</v>
      </c>
      <c r="E15" s="119">
        <f>+C11</f>
        <v>2748.9361702127658</v>
      </c>
    </row>
    <row r="17" spans="2:5" x14ac:dyDescent="0.35">
      <c r="B17" s="91" t="s">
        <v>211</v>
      </c>
    </row>
    <row r="19" spans="2:5" x14ac:dyDescent="0.35">
      <c r="B19" s="1" t="s">
        <v>209</v>
      </c>
      <c r="C19" s="76">
        <f>+C5*D4/C4</f>
        <v>2716.2537764350454</v>
      </c>
    </row>
    <row r="20" spans="2:5" x14ac:dyDescent="0.35">
      <c r="B20" s="1" t="s">
        <v>210</v>
      </c>
      <c r="C20" s="76">
        <f>+C5*E4/C4</f>
        <v>2603.7462235649546</v>
      </c>
    </row>
    <row r="22" spans="2:5" x14ac:dyDescent="0.35">
      <c r="B22" s="1" t="s">
        <v>206</v>
      </c>
      <c r="C22" s="119">
        <f>+SUM(D22:E22)</f>
        <v>16450</v>
      </c>
      <c r="D22" s="119">
        <v>7950</v>
      </c>
      <c r="E22" s="119">
        <v>8500</v>
      </c>
    </row>
    <row r="23" spans="2:5" x14ac:dyDescent="0.35">
      <c r="B23" s="1" t="s">
        <v>207</v>
      </c>
      <c r="C23" s="119">
        <f>+SUM(D23:E23)</f>
        <v>16550</v>
      </c>
      <c r="D23" s="119">
        <v>8450</v>
      </c>
      <c r="E23" s="119">
        <v>8100</v>
      </c>
    </row>
    <row r="24" spans="2:5" x14ac:dyDescent="0.35">
      <c r="B24" s="1" t="s">
        <v>164</v>
      </c>
      <c r="C24" s="119">
        <f>+SUM(D24:E24)</f>
        <v>5320</v>
      </c>
      <c r="D24" s="119">
        <f>+C19</f>
        <v>2716.2537764350454</v>
      </c>
      <c r="E24" s="119">
        <f>+C20</f>
        <v>2603.7462235649546</v>
      </c>
    </row>
    <row r="27" spans="2:5" x14ac:dyDescent="0.35">
      <c r="B27" s="91" t="s">
        <v>212</v>
      </c>
    </row>
    <row r="29" spans="2:5" x14ac:dyDescent="0.35">
      <c r="B29" s="124" t="str">
        <f>+B13</f>
        <v>MPD</v>
      </c>
      <c r="C29" s="76">
        <f>+SUM(E3:E4)</f>
        <v>16600</v>
      </c>
    </row>
    <row r="30" spans="2:5" x14ac:dyDescent="0.35">
      <c r="B30" s="124" t="str">
        <f>+B14</f>
        <v>MOD</v>
      </c>
      <c r="C30" s="76">
        <f>+SUM(D3:D4)</f>
        <v>16400</v>
      </c>
    </row>
    <row r="31" spans="2:5" ht="12.5" thickBot="1" x14ac:dyDescent="0.4">
      <c r="C31" s="92">
        <f>+SUM(C29:C30)</f>
        <v>33000</v>
      </c>
    </row>
    <row r="32" spans="2:5" ht="12.5" thickTop="1" x14ac:dyDescent="0.35"/>
    <row r="33" spans="2:5" x14ac:dyDescent="0.35">
      <c r="B33" s="1" t="s">
        <v>206</v>
      </c>
      <c r="C33" s="119">
        <f>+SUM(D33:E33)</f>
        <v>16450</v>
      </c>
      <c r="D33" s="119">
        <v>7950</v>
      </c>
      <c r="E33" s="119">
        <v>8500</v>
      </c>
    </row>
    <row r="34" spans="2:5" x14ac:dyDescent="0.35">
      <c r="B34" s="1" t="s">
        <v>207</v>
      </c>
      <c r="C34" s="119">
        <f>+SUM(D34:E34)</f>
        <v>16550</v>
      </c>
      <c r="D34" s="119">
        <v>8450</v>
      </c>
      <c r="E34" s="119">
        <v>8100</v>
      </c>
    </row>
    <row r="35" spans="2:5" x14ac:dyDescent="0.35">
      <c r="B35" s="1" t="s">
        <v>164</v>
      </c>
      <c r="C35" s="119">
        <f>+SUM(D35:E35)</f>
        <v>5320</v>
      </c>
      <c r="D35" s="119">
        <f>+(SUM(D3:D4)*C5)/C31</f>
        <v>2643.878787878788</v>
      </c>
      <c r="E35" s="119">
        <f>+(SUM(E3:E4)*C5)/C31</f>
        <v>2676.121212121212</v>
      </c>
    </row>
    <row r="38" spans="2:5" x14ac:dyDescent="0.35">
      <c r="B38" s="91" t="s">
        <v>213</v>
      </c>
    </row>
    <row r="40" spans="2:5" x14ac:dyDescent="0.35">
      <c r="B40" s="1" t="s">
        <v>214</v>
      </c>
      <c r="C40" s="76">
        <v>350</v>
      </c>
      <c r="D40" s="76">
        <f>+C40/$C$42</f>
        <v>0.4375</v>
      </c>
    </row>
    <row r="41" spans="2:5" x14ac:dyDescent="0.35">
      <c r="B41" s="1" t="s">
        <v>215</v>
      </c>
      <c r="C41" s="76">
        <v>450</v>
      </c>
      <c r="D41" s="76">
        <f>+C41/$C$42</f>
        <v>0.5625</v>
      </c>
    </row>
    <row r="42" spans="2:5" ht="12.5" thickBot="1" x14ac:dyDescent="0.4">
      <c r="C42" s="92">
        <f>+SUM(C40:C41)</f>
        <v>800</v>
      </c>
    </row>
    <row r="43" spans="2:5" ht="12.5" thickTop="1" x14ac:dyDescent="0.35"/>
    <row r="44" spans="2:5" x14ac:dyDescent="0.35">
      <c r="B44" s="1" t="s">
        <v>206</v>
      </c>
      <c r="C44" s="119">
        <f>+SUM(D44:E44)</f>
        <v>16450</v>
      </c>
      <c r="D44" s="119">
        <v>7950</v>
      </c>
      <c r="E44" s="119">
        <v>8500</v>
      </c>
    </row>
    <row r="45" spans="2:5" x14ac:dyDescent="0.35">
      <c r="B45" s="1" t="s">
        <v>207</v>
      </c>
      <c r="C45" s="119">
        <f>+SUM(D45:E45)</f>
        <v>16550</v>
      </c>
      <c r="D45" s="119">
        <v>8450</v>
      </c>
      <c r="E45" s="119">
        <v>8100</v>
      </c>
    </row>
    <row r="46" spans="2:5" x14ac:dyDescent="0.35">
      <c r="B46" s="1" t="s">
        <v>164</v>
      </c>
      <c r="C46" s="119">
        <f>+SUM(D46:E46)</f>
        <v>5320</v>
      </c>
      <c r="D46" s="119">
        <f>+D40*C5</f>
        <v>2327.5</v>
      </c>
      <c r="E46" s="119">
        <f>+D41*C5</f>
        <v>2992.5</v>
      </c>
    </row>
  </sheetData>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02778-47BA-4793-B444-7B94F04D1EBF}">
  <sheetPr>
    <tabColor theme="7" tint="-0.499984740745262"/>
  </sheetPr>
  <dimension ref="B1:J10"/>
  <sheetViews>
    <sheetView showGridLines="0" zoomScale="140" zoomScaleNormal="140" workbookViewId="0">
      <selection activeCell="G3" sqref="G3:J5"/>
    </sheetView>
  </sheetViews>
  <sheetFormatPr baseColWidth="10" defaultRowHeight="12" x14ac:dyDescent="0.35"/>
  <cols>
    <col min="1" max="1" width="5.26953125" style="1" customWidth="1"/>
    <col min="2" max="2" width="2.90625" style="1" bestFit="1" customWidth="1"/>
    <col min="3" max="3" width="7.26953125" style="1" bestFit="1" customWidth="1"/>
    <col min="4" max="4" width="0.81640625" style="1" customWidth="1"/>
    <col min="5" max="5" width="0.81640625" style="71" customWidth="1"/>
    <col min="6" max="6" width="0.81640625" style="1" customWidth="1"/>
    <col min="7" max="7" width="4.26953125" style="1" bestFit="1" customWidth="1"/>
    <col min="8" max="8" width="25.90625" style="1" bestFit="1" customWidth="1"/>
    <col min="9" max="10" width="7.26953125" style="1" bestFit="1" customWidth="1"/>
    <col min="11" max="16384" width="10.90625" style="1"/>
  </cols>
  <sheetData>
    <row r="1" spans="2:10" ht="12.5" thickBot="1" x14ac:dyDescent="0.4"/>
    <row r="2" spans="2:10" ht="12.5" thickBot="1" x14ac:dyDescent="0.4">
      <c r="B2" s="44" t="s">
        <v>164</v>
      </c>
      <c r="C2" s="77">
        <f>+CIF!C5</f>
        <v>5320</v>
      </c>
      <c r="G2" s="69" t="s">
        <v>237</v>
      </c>
      <c r="H2" s="69" t="s">
        <v>78</v>
      </c>
      <c r="I2" s="69" t="s">
        <v>235</v>
      </c>
      <c r="J2" s="69" t="s">
        <v>236</v>
      </c>
    </row>
    <row r="3" spans="2:10" x14ac:dyDescent="0.35">
      <c r="G3" s="1" t="s">
        <v>270</v>
      </c>
      <c r="H3" s="1" t="s">
        <v>271</v>
      </c>
      <c r="I3" s="77">
        <f>+C2</f>
        <v>5320</v>
      </c>
    </row>
    <row r="4" spans="2:10" x14ac:dyDescent="0.35">
      <c r="G4" s="1">
        <v>4011</v>
      </c>
      <c r="H4" s="1" t="s">
        <v>178</v>
      </c>
      <c r="I4" s="1">
        <f>+I3*18%</f>
        <v>957.59999999999991</v>
      </c>
    </row>
    <row r="5" spans="2:10" x14ac:dyDescent="0.35">
      <c r="G5" s="1">
        <v>461</v>
      </c>
      <c r="H5" s="1" t="s">
        <v>272</v>
      </c>
      <c r="J5" s="77">
        <f>+SUM(I3:I4)</f>
        <v>6277.6</v>
      </c>
    </row>
    <row r="8" spans="2:10" x14ac:dyDescent="0.35">
      <c r="G8" s="1" t="s">
        <v>273</v>
      </c>
      <c r="H8" s="1" t="s">
        <v>271</v>
      </c>
      <c r="I8" s="77">
        <f>+I3</f>
        <v>5320</v>
      </c>
    </row>
    <row r="9" spans="2:10" x14ac:dyDescent="0.35">
      <c r="G9" s="1" t="s">
        <v>274</v>
      </c>
      <c r="H9" s="1" t="s">
        <v>271</v>
      </c>
    </row>
    <row r="10" spans="2:10" x14ac:dyDescent="0.35">
      <c r="G10" s="1" t="s">
        <v>275</v>
      </c>
      <c r="H10" s="1" t="s">
        <v>276</v>
      </c>
      <c r="J10" s="77">
        <f>+I8</f>
        <v>5320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D000E-5831-4637-96DB-42ECE2F0682C}">
  <sheetPr>
    <tabColor theme="9" tint="-0.499984740745262"/>
  </sheetPr>
  <dimension ref="A1:AZ103"/>
  <sheetViews>
    <sheetView showGridLines="0" zoomScale="120" zoomScaleNormal="120" workbookViewId="0">
      <pane xSplit="4" ySplit="10" topLeftCell="AE13" activePane="bottomRight" state="frozen"/>
      <selection pane="topRight" activeCell="E1" sqref="E1"/>
      <selection pane="bottomLeft" activeCell="A11" sqref="A11"/>
      <selection pane="bottomRight" activeCell="AJ18" sqref="AJ18"/>
    </sheetView>
  </sheetViews>
  <sheetFormatPr baseColWidth="10" defaultColWidth="11.453125" defaultRowHeight="12" outlineLevelRow="1" outlineLevelCol="1" x14ac:dyDescent="0.35"/>
  <cols>
    <col min="1" max="1" width="3.7265625" style="1" customWidth="1"/>
    <col min="2" max="2" width="5" style="1" customWidth="1"/>
    <col min="3" max="3" width="4.1796875" style="1" customWidth="1"/>
    <col min="4" max="4" width="30.26953125" style="1" customWidth="1"/>
    <col min="5" max="5" width="7" style="1" customWidth="1"/>
    <col min="6" max="6" width="11" style="1" customWidth="1"/>
    <col min="7" max="7" width="2.81640625" style="1" customWidth="1"/>
    <col min="8" max="8" width="11.453125" style="4"/>
    <col min="9" max="9" width="4.54296875" style="1" customWidth="1"/>
    <col min="10" max="11" width="1.1796875" style="1" customWidth="1"/>
    <col min="12" max="12" width="4.453125" style="1" customWidth="1" outlineLevel="1"/>
    <col min="13" max="13" width="6.1796875" style="1" customWidth="1" outlineLevel="1"/>
    <col min="14" max="14" width="25.54296875" style="1" customWidth="1" outlineLevel="1"/>
    <col min="15" max="15" width="9.1796875" style="1" customWidth="1" outlineLevel="1"/>
    <col min="16" max="16" width="11.1796875" style="1" customWidth="1" outlineLevel="1"/>
    <col min="17" max="17" width="1.1796875" style="1" customWidth="1" outlineLevel="1"/>
    <col min="18" max="19" width="1.1796875" style="42" customWidth="1" outlineLevel="1"/>
    <col min="20" max="20" width="3" style="42" customWidth="1" outlineLevel="1"/>
    <col min="21" max="21" width="7.54296875" style="1" customWidth="1" outlineLevel="1"/>
    <col min="22" max="22" width="32.1796875" style="1" customWidth="1" outlineLevel="1"/>
    <col min="23" max="23" width="11.1796875" style="1" customWidth="1" outlineLevel="1"/>
    <col min="24" max="26" width="1.1796875" style="1" customWidth="1" outlineLevel="1"/>
    <col min="27" max="27" width="3" style="1" customWidth="1" outlineLevel="1"/>
    <col min="28" max="28" width="11.453125" style="1" customWidth="1" outlineLevel="1"/>
    <col min="29" max="29" width="16.81640625" style="1" customWidth="1" outlineLevel="1"/>
    <col min="30" max="30" width="9.1796875" style="1" customWidth="1" outlineLevel="1"/>
    <col min="31" max="31" width="11" style="1" customWidth="1" outlineLevel="1"/>
    <col min="32" max="34" width="1.1796875" style="1" customWidth="1" outlineLevel="1"/>
    <col min="35" max="35" width="3" style="1" customWidth="1" outlineLevel="1"/>
    <col min="36" max="36" width="27.54296875" style="1" customWidth="1" outlineLevel="1"/>
    <col min="37" max="38" width="1.26953125" style="1" customWidth="1" outlineLevel="1"/>
    <col min="39" max="39" width="5.81640625" style="1" customWidth="1" outlineLevel="1"/>
    <col min="40" max="41" width="11.453125" style="1" customWidth="1" outlineLevel="1"/>
    <col min="42" max="52" width="11.453125" style="1"/>
    <col min="53" max="16384" width="11.453125" style="4"/>
  </cols>
  <sheetData>
    <row r="1" spans="1:41" s="1" customFormat="1" x14ac:dyDescent="0.35">
      <c r="B1" s="44" t="s">
        <v>277</v>
      </c>
      <c r="H1" s="4"/>
      <c r="J1" s="171"/>
      <c r="M1" s="44" t="s">
        <v>277</v>
      </c>
      <c r="R1" s="42"/>
      <c r="S1" s="42"/>
      <c r="T1" s="42"/>
      <c r="Y1" s="171"/>
      <c r="AB1" s="44" t="s">
        <v>277</v>
      </c>
      <c r="AG1" s="171"/>
      <c r="AJ1" s="44" t="s">
        <v>277</v>
      </c>
    </row>
    <row r="2" spans="1:41" s="1" customFormat="1" x14ac:dyDescent="0.35">
      <c r="B2" s="44" t="s">
        <v>278</v>
      </c>
      <c r="H2" s="4"/>
      <c r="J2" s="171"/>
      <c r="M2" s="44" t="s">
        <v>65</v>
      </c>
      <c r="R2" s="42"/>
      <c r="S2" s="42"/>
      <c r="T2" s="42"/>
      <c r="Y2" s="171"/>
      <c r="AB2" s="44" t="s">
        <v>66</v>
      </c>
      <c r="AG2" s="171"/>
      <c r="AJ2" s="44" t="s">
        <v>67</v>
      </c>
    </row>
    <row r="3" spans="1:41" s="1" customFormat="1" x14ac:dyDescent="0.35">
      <c r="B3" s="44" t="s">
        <v>302</v>
      </c>
      <c r="H3" s="4"/>
      <c r="J3" s="171"/>
      <c r="M3" s="44" t="s">
        <v>302</v>
      </c>
      <c r="R3" s="42"/>
      <c r="S3" s="42"/>
      <c r="T3" s="42"/>
      <c r="Y3" s="171"/>
      <c r="AB3" s="44" t="s">
        <v>302</v>
      </c>
      <c r="AG3" s="171"/>
      <c r="AJ3" s="44" t="s">
        <v>302</v>
      </c>
    </row>
    <row r="4" spans="1:41" s="1" customFormat="1" x14ac:dyDescent="0.35">
      <c r="B4" s="44" t="s">
        <v>68</v>
      </c>
      <c r="H4" s="4"/>
      <c r="J4" s="171"/>
      <c r="M4" s="44" t="s">
        <v>68</v>
      </c>
      <c r="R4" s="42"/>
      <c r="S4" s="42"/>
      <c r="T4" s="42"/>
      <c r="Y4" s="171"/>
      <c r="AB4" s="44" t="s">
        <v>68</v>
      </c>
      <c r="AG4" s="171"/>
      <c r="AJ4" s="44" t="s">
        <v>68</v>
      </c>
    </row>
    <row r="5" spans="1:41" s="1" customFormat="1" x14ac:dyDescent="0.35">
      <c r="H5" s="4"/>
      <c r="J5" s="171"/>
      <c r="R5" s="42"/>
      <c r="S5" s="42"/>
      <c r="T5" s="42"/>
      <c r="Y5" s="171"/>
      <c r="AG5" s="171"/>
    </row>
    <row r="6" spans="1:41" s="1" customFormat="1" x14ac:dyDescent="0.35">
      <c r="B6" s="45" t="s">
        <v>69</v>
      </c>
      <c r="H6" s="4"/>
      <c r="J6" s="171"/>
      <c r="M6" s="2"/>
      <c r="N6" s="2"/>
      <c r="O6" s="2"/>
      <c r="P6" s="2"/>
      <c r="Q6" s="2" t="s">
        <v>70</v>
      </c>
      <c r="R6" s="2"/>
      <c r="S6" s="2"/>
      <c r="T6" s="2"/>
      <c r="U6" s="2"/>
      <c r="V6" s="2"/>
      <c r="W6" s="2"/>
      <c r="Y6" s="171"/>
      <c r="AG6" s="171"/>
    </row>
    <row r="7" spans="1:41" s="1" customFormat="1" ht="12.5" thickBot="1" x14ac:dyDescent="0.4">
      <c r="H7" s="4"/>
      <c r="J7" s="171"/>
      <c r="R7" s="3"/>
      <c r="S7" s="42"/>
      <c r="T7" s="42"/>
      <c r="Y7" s="171"/>
      <c r="AG7" s="171"/>
    </row>
    <row r="8" spans="1:41" s="1" customFormat="1" ht="12.5" thickBot="1" x14ac:dyDescent="0.4">
      <c r="A8" s="46" t="s">
        <v>71</v>
      </c>
      <c r="B8" s="47" t="s">
        <v>305</v>
      </c>
      <c r="H8" s="4"/>
      <c r="J8" s="171"/>
      <c r="L8" s="48" t="s">
        <v>279</v>
      </c>
      <c r="M8" s="45" t="s">
        <v>72</v>
      </c>
      <c r="R8" s="3"/>
      <c r="S8" s="42"/>
      <c r="T8" s="48" t="s">
        <v>73</v>
      </c>
      <c r="U8" s="49" t="s">
        <v>74</v>
      </c>
      <c r="Y8" s="171"/>
      <c r="AA8" s="45" t="s">
        <v>48</v>
      </c>
      <c r="AB8" s="45" t="s">
        <v>75</v>
      </c>
      <c r="AG8" s="171"/>
      <c r="AI8" s="45"/>
      <c r="AN8" s="172" t="s">
        <v>303</v>
      </c>
    </row>
    <row r="9" spans="1:41" s="1" customFormat="1" ht="12.5" thickBot="1" x14ac:dyDescent="0.4">
      <c r="H9" s="4"/>
      <c r="J9" s="171"/>
      <c r="R9" s="3"/>
      <c r="S9" s="42"/>
      <c r="T9" s="42"/>
      <c r="Y9" s="171"/>
      <c r="AG9" s="171"/>
    </row>
    <row r="10" spans="1:41" s="1" customFormat="1" ht="12.5" thickBot="1" x14ac:dyDescent="0.4">
      <c r="B10" s="172" t="s">
        <v>76</v>
      </c>
      <c r="C10" s="172" t="s">
        <v>77</v>
      </c>
      <c r="D10" s="172" t="s">
        <v>78</v>
      </c>
      <c r="E10" s="172" t="s">
        <v>79</v>
      </c>
      <c r="F10" s="172" t="s">
        <v>80</v>
      </c>
      <c r="H10" s="4"/>
      <c r="J10" s="171"/>
      <c r="M10" s="172" t="s">
        <v>77</v>
      </c>
      <c r="N10" s="172" t="s">
        <v>78</v>
      </c>
      <c r="O10" s="172" t="s">
        <v>81</v>
      </c>
      <c r="P10" s="172" t="s">
        <v>82</v>
      </c>
      <c r="R10" s="3"/>
      <c r="S10" s="42"/>
      <c r="T10" s="42"/>
      <c r="U10" s="173" t="s">
        <v>77</v>
      </c>
      <c r="V10" s="173" t="s">
        <v>78</v>
      </c>
      <c r="W10" s="173" t="s">
        <v>82</v>
      </c>
      <c r="Y10" s="171"/>
      <c r="AB10" s="172" t="s">
        <v>77</v>
      </c>
      <c r="AC10" s="172" t="s">
        <v>78</v>
      </c>
      <c r="AD10" s="172" t="s">
        <v>81</v>
      </c>
      <c r="AE10" s="172" t="s">
        <v>82</v>
      </c>
      <c r="AG10" s="171"/>
      <c r="AJ10" s="1" t="s">
        <v>83</v>
      </c>
      <c r="AN10" s="174">
        <f>+F44</f>
        <v>128500</v>
      </c>
    </row>
    <row r="11" spans="1:41" s="1" customFormat="1" x14ac:dyDescent="0.35">
      <c r="B11" s="50">
        <v>225</v>
      </c>
      <c r="C11" s="175">
        <v>21</v>
      </c>
      <c r="D11" s="176" t="s">
        <v>280</v>
      </c>
      <c r="E11" s="177">
        <v>23</v>
      </c>
      <c r="F11" s="178">
        <f>+B11*E11</f>
        <v>5175</v>
      </c>
      <c r="H11" s="4" t="s">
        <v>281</v>
      </c>
      <c r="J11" s="171"/>
      <c r="M11" s="245">
        <v>24</v>
      </c>
      <c r="N11" s="246" t="s">
        <v>282</v>
      </c>
      <c r="O11" s="247" t="s">
        <v>86</v>
      </c>
      <c r="P11" s="248">
        <f>+F13</f>
        <v>11375</v>
      </c>
      <c r="R11" s="3"/>
      <c r="S11" s="42"/>
      <c r="T11" s="42"/>
      <c r="U11" s="303">
        <v>23</v>
      </c>
      <c r="V11" s="304" t="s">
        <v>87</v>
      </c>
      <c r="W11" s="305">
        <f>+F12</f>
        <v>3500</v>
      </c>
      <c r="Y11" s="171"/>
      <c r="AB11" s="50">
        <v>20</v>
      </c>
      <c r="AC11" s="51" t="s">
        <v>88</v>
      </c>
      <c r="AD11" s="51" t="s">
        <v>86</v>
      </c>
      <c r="AE11" s="52">
        <v>0</v>
      </c>
      <c r="AG11" s="171"/>
      <c r="AJ11" s="128" t="s">
        <v>5</v>
      </c>
      <c r="AK11" s="128"/>
      <c r="AL11" s="128"/>
      <c r="AM11" s="128"/>
      <c r="AN11" s="24">
        <f>-AE19</f>
        <v>-94879.833333333328</v>
      </c>
    </row>
    <row r="12" spans="1:41" s="1" customFormat="1" ht="12.5" thickBot="1" x14ac:dyDescent="0.4">
      <c r="B12" s="54"/>
      <c r="C12" s="179">
        <v>23</v>
      </c>
      <c r="D12" s="180" t="s">
        <v>283</v>
      </c>
      <c r="E12" s="181"/>
      <c r="F12" s="182">
        <v>3500</v>
      </c>
      <c r="H12" s="4" t="s">
        <v>284</v>
      </c>
      <c r="J12" s="171"/>
      <c r="M12" s="240">
        <v>60</v>
      </c>
      <c r="N12" s="211" t="s">
        <v>90</v>
      </c>
      <c r="O12" s="211"/>
      <c r="P12" s="250">
        <f>+F31</f>
        <v>63000</v>
      </c>
      <c r="R12" s="3"/>
      <c r="S12" s="42"/>
      <c r="T12" s="42"/>
      <c r="U12" s="306">
        <v>92</v>
      </c>
      <c r="V12" s="307" t="s">
        <v>282</v>
      </c>
      <c r="W12" s="308">
        <f>+P15</f>
        <v>61523</v>
      </c>
      <c r="Y12" s="171"/>
      <c r="AB12" s="54">
        <v>21</v>
      </c>
      <c r="AC12" s="55" t="s">
        <v>92</v>
      </c>
      <c r="AD12" s="55" t="s">
        <v>86</v>
      </c>
      <c r="AE12" s="56">
        <f>+F11</f>
        <v>5175</v>
      </c>
      <c r="AG12" s="171"/>
      <c r="AJ12" s="44" t="s">
        <v>93</v>
      </c>
      <c r="AN12" s="57">
        <f>+SUM(AN10:AN11)</f>
        <v>33620.166666666672</v>
      </c>
      <c r="AO12" s="183">
        <f>+AN12/$AN$10</f>
        <v>0.26163553826199742</v>
      </c>
    </row>
    <row r="13" spans="1:41" s="1" customFormat="1" ht="13" thickTop="1" thickBot="1" x14ac:dyDescent="0.4">
      <c r="B13" s="240">
        <v>175</v>
      </c>
      <c r="C13" s="241">
        <v>24</v>
      </c>
      <c r="D13" s="242" t="s">
        <v>282</v>
      </c>
      <c r="E13" s="243">
        <v>65</v>
      </c>
      <c r="F13" s="244">
        <f>+B13*E13</f>
        <v>11375</v>
      </c>
      <c r="G13" s="75"/>
      <c r="H13" s="28" t="s">
        <v>285</v>
      </c>
      <c r="J13" s="171"/>
      <c r="M13" s="251">
        <v>24</v>
      </c>
      <c r="N13" s="252" t="s">
        <v>282</v>
      </c>
      <c r="O13" s="253" t="s">
        <v>95</v>
      </c>
      <c r="P13" s="254">
        <f>-F23</f>
        <v>-12852</v>
      </c>
      <c r="R13" s="3"/>
      <c r="S13" s="42"/>
      <c r="T13" s="42"/>
      <c r="U13" s="306">
        <v>92</v>
      </c>
      <c r="V13" s="307" t="s">
        <v>286</v>
      </c>
      <c r="W13" s="308">
        <f>+P24</f>
        <v>6900</v>
      </c>
      <c r="Y13" s="171"/>
      <c r="AB13" s="54">
        <v>24</v>
      </c>
      <c r="AC13" s="55" t="s">
        <v>9</v>
      </c>
      <c r="AD13" s="55"/>
      <c r="AE13" s="56">
        <f>+W20</f>
        <v>94456.333333333328</v>
      </c>
      <c r="AG13" s="171"/>
    </row>
    <row r="14" spans="1:41" s="1" customFormat="1" x14ac:dyDescent="0.35">
      <c r="B14" s="266"/>
      <c r="C14" s="267">
        <v>25</v>
      </c>
      <c r="D14" s="268" t="s">
        <v>286</v>
      </c>
      <c r="E14" s="269"/>
      <c r="F14" s="270">
        <v>3750</v>
      </c>
      <c r="G14" s="128"/>
      <c r="H14" s="21" t="s">
        <v>284</v>
      </c>
      <c r="J14" s="171"/>
      <c r="R14" s="3"/>
      <c r="S14" s="42"/>
      <c r="T14" s="42"/>
      <c r="U14" s="306">
        <v>92</v>
      </c>
      <c r="V14" s="307" t="s">
        <v>139</v>
      </c>
      <c r="W14" s="308">
        <f>+P33</f>
        <v>5050</v>
      </c>
      <c r="Y14" s="171"/>
      <c r="AB14" s="54">
        <v>20</v>
      </c>
      <c r="AC14" s="55" t="s">
        <v>88</v>
      </c>
      <c r="AD14" s="55" t="s">
        <v>95</v>
      </c>
      <c r="AE14" s="56">
        <v>0</v>
      </c>
      <c r="AG14" s="171"/>
      <c r="AJ14" s="289" t="s">
        <v>96</v>
      </c>
      <c r="AK14" s="289"/>
      <c r="AL14" s="289"/>
      <c r="AM14" s="289"/>
      <c r="AN14" s="330">
        <f>+-F48</f>
        <v>-7500</v>
      </c>
      <c r="AO14" s="183">
        <f t="shared" ref="AO14:AO20" si="0">+AN14/$AN$10</f>
        <v>-5.8365758754863814E-2</v>
      </c>
    </row>
    <row r="15" spans="1:41" s="1" customFormat="1" ht="12.5" thickBot="1" x14ac:dyDescent="0.4">
      <c r="B15" s="283"/>
      <c r="C15" s="284">
        <v>26</v>
      </c>
      <c r="D15" s="280" t="s">
        <v>139</v>
      </c>
      <c r="E15" s="285"/>
      <c r="F15" s="286">
        <v>4800</v>
      </c>
      <c r="H15" s="4" t="s">
        <v>284</v>
      </c>
      <c r="J15" s="171"/>
      <c r="P15" s="62">
        <f>+SUM(P11:P13)</f>
        <v>61523</v>
      </c>
      <c r="R15" s="3"/>
      <c r="S15" s="42"/>
      <c r="T15" s="42"/>
      <c r="U15" s="306">
        <v>92</v>
      </c>
      <c r="V15" s="309" t="str">
        <f>+N38</f>
        <v>Costo de producción Mano de obra</v>
      </c>
      <c r="W15" s="308">
        <f>+F34</f>
        <v>10000</v>
      </c>
      <c r="Y15" s="171"/>
      <c r="AB15" s="58">
        <v>21</v>
      </c>
      <c r="AC15" s="59" t="s">
        <v>92</v>
      </c>
      <c r="AD15" s="59" t="s">
        <v>95</v>
      </c>
      <c r="AE15" s="60">
        <f>-F21</f>
        <v>-4751.5</v>
      </c>
      <c r="AG15" s="171"/>
      <c r="AJ15" s="289" t="s">
        <v>97</v>
      </c>
      <c r="AK15" s="289"/>
      <c r="AL15" s="289"/>
      <c r="AM15" s="289"/>
      <c r="AN15" s="330">
        <f>+-F49</f>
        <v>-10500</v>
      </c>
      <c r="AO15" s="183">
        <f t="shared" si="0"/>
        <v>-8.171206225680934E-2</v>
      </c>
    </row>
    <row r="16" spans="1:41" s="1" customFormat="1" ht="12.5" thickBot="1" x14ac:dyDescent="0.4">
      <c r="D16" s="117" t="s">
        <v>465</v>
      </c>
      <c r="F16" s="61">
        <f>+SUM(F11:F15)</f>
        <v>28600</v>
      </c>
      <c r="H16" s="4"/>
      <c r="J16" s="171"/>
      <c r="R16" s="3"/>
      <c r="S16" s="42"/>
      <c r="T16" s="42"/>
      <c r="U16" s="306">
        <v>92</v>
      </c>
      <c r="V16" s="309" t="str">
        <f>+N47</f>
        <v>Costo de producción - MOI</v>
      </c>
      <c r="W16" s="308">
        <f>+F35</f>
        <v>3850</v>
      </c>
      <c r="Y16" s="171"/>
      <c r="AG16" s="171"/>
      <c r="AJ16" s="44" t="s">
        <v>99</v>
      </c>
      <c r="AN16" s="57">
        <f>+SUM(AN14:AN15)</f>
        <v>-18000</v>
      </c>
      <c r="AO16" s="183">
        <f t="shared" si="0"/>
        <v>-0.14007782101167315</v>
      </c>
    </row>
    <row r="17" spans="1:41" s="1" customFormat="1" ht="12.5" thickTop="1" x14ac:dyDescent="0.35">
      <c r="H17" s="4"/>
      <c r="J17" s="171"/>
      <c r="L17" s="48" t="s">
        <v>287</v>
      </c>
      <c r="M17" s="45" t="s">
        <v>288</v>
      </c>
      <c r="R17" s="3"/>
      <c r="S17" s="42"/>
      <c r="T17" s="42"/>
      <c r="U17" s="306">
        <v>92</v>
      </c>
      <c r="V17" s="309" t="str">
        <f>+N48</f>
        <v>Costo de producción - mat. Indirectos</v>
      </c>
      <c r="W17" s="308">
        <f>+F36</f>
        <v>1800</v>
      </c>
      <c r="Y17" s="171"/>
      <c r="AG17" s="171"/>
    </row>
    <row r="18" spans="1:41" s="1" customFormat="1" ht="12.5" thickBot="1" x14ac:dyDescent="0.4">
      <c r="A18" s="46" t="s">
        <v>98</v>
      </c>
      <c r="B18" s="47" t="s">
        <v>304</v>
      </c>
      <c r="H18" s="4"/>
      <c r="J18" s="171"/>
      <c r="R18" s="3"/>
      <c r="S18" s="42"/>
      <c r="T18" s="42"/>
      <c r="U18" s="306">
        <v>92</v>
      </c>
      <c r="V18" s="309" t="str">
        <f>+N49</f>
        <v>Costo de producción - otros gastos de fab.</v>
      </c>
      <c r="W18" s="308">
        <f>+P49</f>
        <v>6333.333333333333</v>
      </c>
      <c r="Y18" s="171"/>
      <c r="AG18" s="171"/>
      <c r="AJ18" s="44" t="s">
        <v>102</v>
      </c>
      <c r="AN18" s="57">
        <f>+AN12+AN16</f>
        <v>15620.166666666672</v>
      </c>
      <c r="AO18" s="183">
        <f t="shared" si="0"/>
        <v>0.1215577172503243</v>
      </c>
    </row>
    <row r="19" spans="1:41" s="1" customFormat="1" ht="13" thickTop="1" thickBot="1" x14ac:dyDescent="0.4">
      <c r="H19" s="4"/>
      <c r="J19" s="171"/>
      <c r="M19" s="172" t="s">
        <v>77</v>
      </c>
      <c r="N19" s="172" t="s">
        <v>78</v>
      </c>
      <c r="O19" s="172" t="s">
        <v>81</v>
      </c>
      <c r="P19" s="172" t="s">
        <v>82</v>
      </c>
      <c r="R19" s="42"/>
      <c r="S19" s="42"/>
      <c r="T19" s="42"/>
      <c r="U19" s="58">
        <v>23</v>
      </c>
      <c r="V19" s="59" t="s">
        <v>87</v>
      </c>
      <c r="W19" s="63">
        <f>-F22</f>
        <v>-4500</v>
      </c>
      <c r="Y19" s="171"/>
      <c r="AE19" s="62">
        <f>+SUM(AE11:AE18)</f>
        <v>94879.833333333328</v>
      </c>
      <c r="AG19" s="171"/>
    </row>
    <row r="20" spans="1:41" s="1" customFormat="1" ht="12.5" thickBot="1" x14ac:dyDescent="0.4">
      <c r="B20" s="172" t="s">
        <v>76</v>
      </c>
      <c r="C20" s="172" t="s">
        <v>77</v>
      </c>
      <c r="D20" s="172" t="s">
        <v>78</v>
      </c>
      <c r="E20" s="172" t="s">
        <v>79</v>
      </c>
      <c r="F20" s="172" t="s">
        <v>80</v>
      </c>
      <c r="H20" s="4"/>
      <c r="J20" s="171"/>
      <c r="M20" s="255">
        <v>25</v>
      </c>
      <c r="N20" s="256" t="s">
        <v>286</v>
      </c>
      <c r="O20" s="257" t="s">
        <v>86</v>
      </c>
      <c r="P20" s="258">
        <f>+F14</f>
        <v>3750</v>
      </c>
      <c r="R20" s="42"/>
      <c r="S20" s="42"/>
      <c r="T20" s="42"/>
      <c r="W20" s="61">
        <f>+SUM(W11:W19)</f>
        <v>94456.333333333328</v>
      </c>
      <c r="Y20" s="171"/>
      <c r="AG20" s="171"/>
      <c r="AJ20" s="1" t="s">
        <v>289</v>
      </c>
      <c r="AN20" s="20">
        <f>F51</f>
        <v>3450</v>
      </c>
      <c r="AO20" s="183">
        <f t="shared" si="0"/>
        <v>2.6848249027237352E-2</v>
      </c>
    </row>
    <row r="21" spans="1:41" s="1" customFormat="1" x14ac:dyDescent="0.35">
      <c r="B21" s="50">
        <v>221</v>
      </c>
      <c r="C21" s="175">
        <v>21</v>
      </c>
      <c r="D21" s="176" t="s">
        <v>280</v>
      </c>
      <c r="E21" s="177">
        <v>21.5</v>
      </c>
      <c r="F21" s="178">
        <f>+B21*E21</f>
        <v>4751.5</v>
      </c>
      <c r="H21" s="4" t="s">
        <v>281</v>
      </c>
      <c r="J21" s="171"/>
      <c r="M21" s="259">
        <v>60</v>
      </c>
      <c r="N21" s="260" t="s">
        <v>90</v>
      </c>
      <c r="O21" s="260"/>
      <c r="P21" s="261">
        <f>+F32</f>
        <v>4500</v>
      </c>
      <c r="R21" s="42"/>
      <c r="S21" s="42"/>
      <c r="T21" s="42"/>
      <c r="Y21" s="171"/>
      <c r="AG21" s="171"/>
      <c r="AJ21" s="1" t="s">
        <v>173</v>
      </c>
      <c r="AN21" s="20">
        <f>-F50</f>
        <v>-3500</v>
      </c>
    </row>
    <row r="22" spans="1:41" s="1" customFormat="1" ht="12.5" thickBot="1" x14ac:dyDescent="0.4">
      <c r="B22" s="54"/>
      <c r="C22" s="179">
        <v>23</v>
      </c>
      <c r="D22" s="180" t="s">
        <v>283</v>
      </c>
      <c r="E22" s="181"/>
      <c r="F22" s="182">
        <v>4500</v>
      </c>
      <c r="H22" s="4" t="s">
        <v>284</v>
      </c>
      <c r="J22" s="171"/>
      <c r="M22" s="262">
        <v>25</v>
      </c>
      <c r="N22" s="263" t="s">
        <v>286</v>
      </c>
      <c r="O22" s="264" t="s">
        <v>95</v>
      </c>
      <c r="P22" s="265">
        <f>-F24</f>
        <v>-1350</v>
      </c>
      <c r="R22" s="42"/>
      <c r="S22" s="42"/>
      <c r="T22" s="42"/>
      <c r="Y22" s="171"/>
      <c r="AG22" s="171"/>
    </row>
    <row r="23" spans="1:41" s="1" customFormat="1" ht="12.5" thickBot="1" x14ac:dyDescent="0.4">
      <c r="B23" s="240">
        <v>189</v>
      </c>
      <c r="C23" s="241">
        <v>24</v>
      </c>
      <c r="D23" s="242" t="s">
        <v>282</v>
      </c>
      <c r="E23" s="243">
        <v>68</v>
      </c>
      <c r="F23" s="244">
        <f>+B23*E23</f>
        <v>12852</v>
      </c>
      <c r="G23" s="75"/>
      <c r="H23" s="28" t="s">
        <v>285</v>
      </c>
      <c r="I23" s="64"/>
      <c r="J23" s="184"/>
      <c r="K23" s="64"/>
      <c r="R23" s="65"/>
      <c r="S23" s="65"/>
      <c r="T23" s="65"/>
      <c r="X23" s="64"/>
      <c r="Y23" s="184"/>
      <c r="Z23" s="64"/>
      <c r="AA23" s="64"/>
      <c r="AF23" s="64"/>
      <c r="AG23" s="184"/>
      <c r="AH23" s="64"/>
      <c r="AJ23" s="1" t="s">
        <v>290</v>
      </c>
      <c r="AN23" s="57">
        <f>+AN18+AN20+AN21</f>
        <v>15570.166666666672</v>
      </c>
      <c r="AO23" s="183">
        <f>+AN23/$AN$10</f>
        <v>0.12116861219195853</v>
      </c>
    </row>
    <row r="24" spans="1:41" s="1" customFormat="1" ht="13" thickTop="1" thickBot="1" x14ac:dyDescent="0.4">
      <c r="B24" s="266"/>
      <c r="C24" s="267">
        <v>25</v>
      </c>
      <c r="D24" s="268" t="s">
        <v>286</v>
      </c>
      <c r="E24" s="269"/>
      <c r="F24" s="270">
        <v>1350</v>
      </c>
      <c r="G24" s="128"/>
      <c r="H24" s="21" t="s">
        <v>284</v>
      </c>
      <c r="I24" s="64"/>
      <c r="J24" s="184"/>
      <c r="K24" s="64"/>
      <c r="P24" s="62">
        <f>+SUM(P20:P22)</f>
        <v>6900</v>
      </c>
      <c r="R24" s="65"/>
      <c r="S24" s="65"/>
      <c r="T24" s="65"/>
      <c r="X24" s="64"/>
      <c r="Y24" s="184"/>
      <c r="Z24" s="64"/>
      <c r="AA24" s="64"/>
      <c r="AF24" s="64"/>
      <c r="AG24" s="184"/>
      <c r="AH24" s="64"/>
      <c r="AI24" s="64"/>
      <c r="AJ24" s="128" t="s">
        <v>467</v>
      </c>
      <c r="AK24" s="128"/>
      <c r="AL24" s="128"/>
      <c r="AM24" s="311">
        <v>0.1</v>
      </c>
      <c r="AN24" s="24">
        <f>-ROUND(AM24*AN23,0)</f>
        <v>-1557</v>
      </c>
      <c r="AO24" s="128"/>
    </row>
    <row r="25" spans="1:41" s="1" customFormat="1" ht="13" thickTop="1" thickBot="1" x14ac:dyDescent="0.4">
      <c r="B25" s="283"/>
      <c r="C25" s="284">
        <v>26</v>
      </c>
      <c r="D25" s="280" t="s">
        <v>139</v>
      </c>
      <c r="E25" s="285"/>
      <c r="F25" s="286">
        <v>2050</v>
      </c>
      <c r="H25" s="4" t="s">
        <v>284</v>
      </c>
      <c r="I25" s="64"/>
      <c r="J25" s="184"/>
      <c r="K25" s="64"/>
      <c r="R25" s="65"/>
      <c r="S25" s="65"/>
      <c r="T25" s="65"/>
      <c r="X25" s="64"/>
      <c r="Y25" s="184"/>
      <c r="Z25" s="64"/>
      <c r="AA25" s="64"/>
      <c r="AF25" s="64"/>
      <c r="AG25" s="184"/>
      <c r="AH25" s="64"/>
      <c r="AI25" s="64"/>
      <c r="AJ25" s="1" t="s">
        <v>290</v>
      </c>
      <c r="AN25" s="57">
        <f>+AN23+AN24</f>
        <v>14013.166666666672</v>
      </c>
      <c r="AO25" s="183">
        <f>+AN25/$AN$10</f>
        <v>0.10905188067444881</v>
      </c>
    </row>
    <row r="26" spans="1:41" s="1" customFormat="1" ht="12.5" thickBot="1" x14ac:dyDescent="0.4">
      <c r="D26" s="117" t="s">
        <v>466</v>
      </c>
      <c r="F26" s="61">
        <f>+SUM(F21:F25)</f>
        <v>25503.5</v>
      </c>
      <c r="H26" s="4"/>
      <c r="I26" s="64"/>
      <c r="J26" s="184"/>
      <c r="K26" s="64"/>
      <c r="L26" s="48" t="s">
        <v>291</v>
      </c>
      <c r="M26" s="45" t="s">
        <v>292</v>
      </c>
      <c r="R26" s="65"/>
      <c r="S26" s="65"/>
      <c r="T26" s="65"/>
      <c r="X26" s="64"/>
      <c r="Y26" s="184"/>
      <c r="Z26" s="64"/>
      <c r="AA26" s="64"/>
      <c r="AF26" s="64"/>
      <c r="AG26" s="184"/>
      <c r="AH26" s="64"/>
      <c r="AI26" s="64"/>
      <c r="AJ26" s="128" t="s">
        <v>293</v>
      </c>
      <c r="AK26" s="128"/>
      <c r="AL26" s="128"/>
      <c r="AM26" s="310">
        <v>0.29499999999999998</v>
      </c>
      <c r="AN26" s="24">
        <f>-ROUND(AM26*AN25,0)</f>
        <v>-4134</v>
      </c>
      <c r="AO26" s="128"/>
    </row>
    <row r="27" spans="1:41" s="1" customFormat="1" ht="13" thickTop="1" thickBot="1" x14ac:dyDescent="0.4">
      <c r="F27" s="185"/>
      <c r="H27" s="4"/>
      <c r="I27" s="64"/>
      <c r="J27" s="184"/>
      <c r="K27" s="64"/>
      <c r="R27" s="65"/>
      <c r="S27" s="65"/>
      <c r="T27" s="65"/>
      <c r="X27" s="64"/>
      <c r="Y27" s="184"/>
      <c r="Z27" s="64"/>
      <c r="AA27" s="64"/>
      <c r="AF27" s="64"/>
      <c r="AG27" s="184"/>
      <c r="AH27" s="64"/>
      <c r="AI27" s="64"/>
    </row>
    <row r="28" spans="1:41" s="1" customFormat="1" ht="12.5" thickBot="1" x14ac:dyDescent="0.4">
      <c r="E28" s="64"/>
      <c r="F28" s="64"/>
      <c r="G28" s="64"/>
      <c r="H28" s="4"/>
      <c r="I28" s="64"/>
      <c r="J28" s="184"/>
      <c r="K28" s="64"/>
      <c r="M28" s="172" t="s">
        <v>77</v>
      </c>
      <c r="N28" s="172" t="s">
        <v>78</v>
      </c>
      <c r="O28" s="172" t="s">
        <v>81</v>
      </c>
      <c r="P28" s="172" t="s">
        <v>82</v>
      </c>
      <c r="R28" s="65"/>
      <c r="S28" s="65"/>
      <c r="T28" s="65"/>
      <c r="X28" s="64"/>
      <c r="Y28" s="184"/>
      <c r="Z28" s="64"/>
      <c r="AA28" s="64"/>
      <c r="AF28" s="64"/>
      <c r="AG28" s="184"/>
      <c r="AH28" s="64"/>
      <c r="AI28" s="64"/>
      <c r="AJ28" s="1" t="s">
        <v>294</v>
      </c>
      <c r="AN28" s="57">
        <f>+AN25+AN26</f>
        <v>9879.1666666666715</v>
      </c>
      <c r="AO28" s="183">
        <f t="shared" ref="AO28" si="1">+AN28/$AN$10</f>
        <v>7.6880674448767866E-2</v>
      </c>
    </row>
    <row r="29" spans="1:41" s="1" customFormat="1" x14ac:dyDescent="0.35">
      <c r="A29" s="46" t="s">
        <v>104</v>
      </c>
      <c r="B29" s="47" t="s">
        <v>105</v>
      </c>
      <c r="E29" s="64"/>
      <c r="F29" s="64"/>
      <c r="G29" s="64"/>
      <c r="H29" s="4"/>
      <c r="I29" s="64"/>
      <c r="J29" s="184"/>
      <c r="K29" s="64"/>
      <c r="M29" s="272">
        <v>26</v>
      </c>
      <c r="N29" s="273" t="s">
        <v>139</v>
      </c>
      <c r="O29" s="274" t="s">
        <v>86</v>
      </c>
      <c r="P29" s="275">
        <f>+F15</f>
        <v>4800</v>
      </c>
      <c r="R29" s="65"/>
      <c r="S29" s="65"/>
      <c r="T29" s="65"/>
      <c r="X29" s="64"/>
      <c r="Y29" s="184"/>
      <c r="Z29" s="64"/>
      <c r="AA29" s="64"/>
      <c r="AF29" s="64"/>
      <c r="AG29" s="184"/>
      <c r="AH29" s="64"/>
      <c r="AI29" s="64"/>
    </row>
    <row r="30" spans="1:41" s="1" customFormat="1" x14ac:dyDescent="0.35">
      <c r="A30" s="46"/>
      <c r="E30" s="64"/>
      <c r="F30" s="64"/>
      <c r="G30" s="64"/>
      <c r="H30" s="4"/>
      <c r="I30" s="64"/>
      <c r="J30" s="184"/>
      <c r="K30" s="64"/>
      <c r="M30" s="276">
        <v>60</v>
      </c>
      <c r="N30" s="277" t="s">
        <v>90</v>
      </c>
      <c r="O30" s="277"/>
      <c r="P30" s="278">
        <f>+F33</f>
        <v>2300</v>
      </c>
      <c r="R30" s="65"/>
      <c r="S30" s="65"/>
      <c r="T30" s="65"/>
      <c r="X30" s="64"/>
      <c r="Y30" s="184"/>
      <c r="Z30" s="64"/>
      <c r="AA30" s="64"/>
      <c r="AF30" s="64"/>
      <c r="AG30" s="184"/>
      <c r="AH30" s="64"/>
      <c r="AI30" s="64"/>
    </row>
    <row r="31" spans="1:41" s="1" customFormat="1" ht="12.5" thickBot="1" x14ac:dyDescent="0.4">
      <c r="B31" s="75" t="s">
        <v>106</v>
      </c>
      <c r="C31" s="75"/>
      <c r="D31" s="75"/>
      <c r="E31" s="249"/>
      <c r="F31" s="249">
        <v>63000</v>
      </c>
      <c r="G31" s="64"/>
      <c r="H31" s="4"/>
      <c r="I31" s="64"/>
      <c r="J31" s="184"/>
      <c r="K31" s="64"/>
      <c r="M31" s="279">
        <v>26</v>
      </c>
      <c r="N31" s="280" t="s">
        <v>139</v>
      </c>
      <c r="O31" s="281" t="s">
        <v>95</v>
      </c>
      <c r="P31" s="282">
        <f>-F25</f>
        <v>-2050</v>
      </c>
      <c r="Q31" s="64"/>
      <c r="R31" s="65"/>
      <c r="S31" s="65"/>
      <c r="T31" s="65"/>
      <c r="X31" s="64"/>
      <c r="Y31" s="184"/>
      <c r="Z31" s="64"/>
      <c r="AA31" s="64"/>
      <c r="AF31" s="64"/>
      <c r="AG31" s="184"/>
      <c r="AH31" s="64"/>
      <c r="AI31" s="64"/>
    </row>
    <row r="32" spans="1:41" s="1" customFormat="1" x14ac:dyDescent="0.35">
      <c r="B32" s="128" t="s">
        <v>295</v>
      </c>
      <c r="C32" s="128"/>
      <c r="D32" s="128"/>
      <c r="E32" s="128"/>
      <c r="F32" s="271">
        <v>4500</v>
      </c>
      <c r="H32" s="4"/>
      <c r="J32" s="184"/>
      <c r="K32" s="64"/>
      <c r="Q32" s="64"/>
      <c r="R32" s="65"/>
      <c r="S32" s="65"/>
      <c r="T32" s="65"/>
      <c r="X32" s="64"/>
      <c r="Y32" s="184"/>
      <c r="Z32" s="64"/>
      <c r="AA32" s="64"/>
      <c r="AF32" s="64"/>
      <c r="AG32" s="184"/>
      <c r="AH32" s="64"/>
      <c r="AI32" s="64"/>
    </row>
    <row r="33" spans="1:35" s="1" customFormat="1" ht="12.5" thickBot="1" x14ac:dyDescent="0.4">
      <c r="B33" s="287" t="s">
        <v>296</v>
      </c>
      <c r="C33" s="287"/>
      <c r="D33" s="287"/>
      <c r="E33" s="287"/>
      <c r="F33" s="288">
        <v>2300</v>
      </c>
      <c r="H33" s="4"/>
      <c r="J33" s="184"/>
      <c r="K33" s="64"/>
      <c r="P33" s="62">
        <f>+SUM(P29:P31)</f>
        <v>5050</v>
      </c>
      <c r="Q33" s="64"/>
      <c r="R33" s="65"/>
      <c r="S33" s="65"/>
      <c r="T33" s="65"/>
      <c r="X33" s="64"/>
      <c r="Y33" s="184"/>
      <c r="Z33" s="64"/>
      <c r="AA33" s="64"/>
      <c r="AF33" s="64"/>
      <c r="AG33" s="184"/>
      <c r="AH33" s="64"/>
      <c r="AI33" s="64"/>
    </row>
    <row r="34" spans="1:35" s="1" customFormat="1" ht="12.5" thickTop="1" x14ac:dyDescent="0.35">
      <c r="B34" s="289" t="s">
        <v>109</v>
      </c>
      <c r="C34" s="289"/>
      <c r="D34" s="290"/>
      <c r="E34" s="290"/>
      <c r="F34" s="290">
        <v>10000</v>
      </c>
      <c r="G34" s="64"/>
      <c r="H34" s="4"/>
      <c r="I34" s="64"/>
      <c r="J34" s="184"/>
      <c r="K34" s="64"/>
      <c r="L34" s="64"/>
      <c r="M34" s="64"/>
      <c r="N34" s="64"/>
      <c r="O34" s="64"/>
      <c r="P34" s="64"/>
      <c r="Q34" s="64"/>
      <c r="R34" s="65"/>
      <c r="S34" s="65"/>
      <c r="T34" s="65"/>
      <c r="X34" s="64"/>
      <c r="Y34" s="184"/>
      <c r="Z34" s="64"/>
      <c r="AA34" s="64"/>
      <c r="AF34" s="64"/>
      <c r="AG34" s="184"/>
      <c r="AH34" s="64"/>
      <c r="AI34" s="64"/>
    </row>
    <row r="35" spans="1:35" s="1" customFormat="1" x14ac:dyDescent="0.35">
      <c r="B35" s="1" t="s">
        <v>110</v>
      </c>
      <c r="E35" s="64"/>
      <c r="F35" s="64">
        <v>3850</v>
      </c>
      <c r="G35" s="64"/>
      <c r="H35" s="4"/>
      <c r="I35" s="64"/>
      <c r="J35" s="184"/>
      <c r="K35" s="64"/>
      <c r="L35" s="48" t="s">
        <v>100</v>
      </c>
      <c r="M35" s="49" t="s">
        <v>101</v>
      </c>
      <c r="N35" s="48"/>
      <c r="Q35" s="64"/>
      <c r="R35" s="65"/>
      <c r="S35" s="65"/>
      <c r="T35" s="65"/>
      <c r="X35" s="64"/>
      <c r="Y35" s="184"/>
      <c r="Z35" s="64"/>
      <c r="AA35" s="64"/>
      <c r="AF35" s="64"/>
      <c r="AG35" s="184"/>
      <c r="AH35" s="64"/>
      <c r="AI35" s="64"/>
    </row>
    <row r="36" spans="1:35" s="1" customFormat="1" ht="12.5" thickBot="1" x14ac:dyDescent="0.4">
      <c r="B36" s="1" t="s">
        <v>113</v>
      </c>
      <c r="E36" s="64"/>
      <c r="F36" s="64">
        <v>1800</v>
      </c>
      <c r="G36" s="64"/>
      <c r="H36" s="4"/>
      <c r="I36" s="64"/>
      <c r="J36" s="184"/>
      <c r="K36" s="64"/>
      <c r="Q36" s="64"/>
      <c r="R36" s="65"/>
      <c r="S36" s="65"/>
      <c r="T36" s="65"/>
      <c r="X36" s="64"/>
      <c r="Y36" s="184"/>
      <c r="Z36" s="64"/>
      <c r="AA36" s="64"/>
      <c r="AF36" s="64"/>
      <c r="AG36" s="184"/>
      <c r="AH36" s="64"/>
      <c r="AI36" s="64"/>
    </row>
    <row r="37" spans="1:35" s="1" customFormat="1" ht="12.5" thickBot="1" x14ac:dyDescent="0.4">
      <c r="B37" s="5" t="s">
        <v>297</v>
      </c>
      <c r="F37" s="64">
        <v>5500</v>
      </c>
      <c r="G37" s="64"/>
      <c r="H37" s="4"/>
      <c r="I37" s="64"/>
      <c r="J37" s="184"/>
      <c r="K37" s="64"/>
      <c r="M37" s="172" t="s">
        <v>77</v>
      </c>
      <c r="N37" s="172" t="s">
        <v>78</v>
      </c>
      <c r="O37" s="172" t="s">
        <v>81</v>
      </c>
      <c r="P37" s="172" t="s">
        <v>82</v>
      </c>
      <c r="Q37" s="64"/>
      <c r="R37" s="65"/>
      <c r="S37" s="65"/>
      <c r="T37" s="65"/>
      <c r="X37" s="64"/>
      <c r="Y37" s="184"/>
      <c r="Z37" s="64"/>
      <c r="AA37" s="64"/>
      <c r="AF37" s="64"/>
      <c r="AG37" s="184"/>
      <c r="AH37" s="64"/>
      <c r="AI37" s="64"/>
    </row>
    <row r="38" spans="1:35" s="1" customFormat="1" x14ac:dyDescent="0.35">
      <c r="B38" s="1" t="s">
        <v>298</v>
      </c>
      <c r="H38" s="4"/>
      <c r="J38" s="184"/>
      <c r="K38" s="64"/>
      <c r="M38" s="291">
        <v>92</v>
      </c>
      <c r="N38" s="292" t="s">
        <v>103</v>
      </c>
      <c r="O38" s="292"/>
      <c r="P38" s="293">
        <f>+F34</f>
        <v>10000</v>
      </c>
      <c r="Q38" s="64"/>
      <c r="R38" s="65"/>
      <c r="S38" s="65"/>
      <c r="T38" s="65"/>
      <c r="X38" s="64"/>
      <c r="Y38" s="184"/>
      <c r="Z38" s="64"/>
      <c r="AA38" s="64"/>
      <c r="AF38" s="64"/>
      <c r="AG38" s="184"/>
      <c r="AH38" s="64"/>
      <c r="AI38" s="64"/>
    </row>
    <row r="39" spans="1:35" s="1" customFormat="1" outlineLevel="1" x14ac:dyDescent="0.35">
      <c r="B39" s="294" t="s">
        <v>21</v>
      </c>
      <c r="C39" s="295"/>
      <c r="D39" s="295"/>
      <c r="E39" s="295"/>
      <c r="F39" s="296">
        <f>+(100000/10)/12</f>
        <v>833.33333333333337</v>
      </c>
      <c r="H39" s="4"/>
      <c r="J39" s="184"/>
      <c r="K39" s="64"/>
      <c r="M39" s="54"/>
      <c r="N39" s="55"/>
      <c r="O39" s="55"/>
      <c r="P39" s="56">
        <v>0</v>
      </c>
      <c r="Q39" s="64"/>
      <c r="R39" s="65"/>
      <c r="S39" s="65"/>
      <c r="T39" s="65"/>
      <c r="X39" s="64"/>
      <c r="Y39" s="184"/>
      <c r="Z39" s="64"/>
      <c r="AA39" s="64"/>
      <c r="AF39" s="64"/>
      <c r="AG39" s="184"/>
      <c r="AH39" s="64"/>
      <c r="AI39" s="64"/>
    </row>
    <row r="40" spans="1:35" s="1" customFormat="1" ht="12.5" thickBot="1" x14ac:dyDescent="0.4">
      <c r="H40" s="4"/>
      <c r="J40" s="184"/>
      <c r="K40" s="64"/>
      <c r="M40" s="58"/>
      <c r="N40" s="59"/>
      <c r="O40" s="59"/>
      <c r="P40" s="60">
        <v>0</v>
      </c>
      <c r="Q40" s="64"/>
      <c r="R40" s="65"/>
      <c r="S40" s="65"/>
      <c r="T40" s="65"/>
      <c r="X40" s="66"/>
      <c r="Y40" s="184"/>
      <c r="Z40" s="64"/>
      <c r="AA40" s="64"/>
      <c r="AF40" s="66"/>
      <c r="AG40" s="184"/>
      <c r="AH40" s="64"/>
      <c r="AI40" s="64"/>
    </row>
    <row r="41" spans="1:35" s="1" customFormat="1" x14ac:dyDescent="0.35">
      <c r="B41" s="4"/>
      <c r="C41" s="4"/>
      <c r="D41" s="4"/>
      <c r="E41" s="4"/>
      <c r="F41" s="4"/>
      <c r="G41" s="64"/>
      <c r="H41" s="4"/>
      <c r="I41" s="64"/>
      <c r="J41" s="184"/>
      <c r="K41" s="64"/>
      <c r="Q41" s="64"/>
      <c r="R41" s="65"/>
      <c r="S41" s="65"/>
      <c r="T41" s="65"/>
      <c r="X41" s="64"/>
      <c r="Y41" s="184"/>
      <c r="Z41" s="64"/>
      <c r="AA41" s="64"/>
      <c r="AF41" s="64"/>
      <c r="AG41" s="184"/>
      <c r="AH41" s="64"/>
      <c r="AI41" s="64"/>
    </row>
    <row r="42" spans="1:35" s="1" customFormat="1" ht="12.5" thickBot="1" x14ac:dyDescent="0.4">
      <c r="A42" s="46" t="s">
        <v>116</v>
      </c>
      <c r="B42" s="47" t="s">
        <v>105</v>
      </c>
      <c r="E42" s="64"/>
      <c r="F42" s="64"/>
      <c r="G42" s="64"/>
      <c r="H42" s="4"/>
      <c r="I42" s="64"/>
      <c r="J42" s="184"/>
      <c r="K42" s="64"/>
      <c r="P42" s="62">
        <f>+SUM(P38:P41)</f>
        <v>10000</v>
      </c>
      <c r="Q42" s="64"/>
      <c r="R42" s="65"/>
      <c r="S42" s="65"/>
      <c r="T42" s="65"/>
      <c r="X42" s="64"/>
      <c r="Y42" s="184"/>
      <c r="Z42" s="64"/>
      <c r="AA42" s="64"/>
      <c r="AF42" s="64"/>
      <c r="AG42" s="184"/>
      <c r="AH42" s="64"/>
      <c r="AI42" s="64"/>
    </row>
    <row r="43" spans="1:35" s="1" customFormat="1" ht="12.5" thickTop="1" x14ac:dyDescent="0.35">
      <c r="E43" s="64"/>
      <c r="F43" s="64"/>
      <c r="G43" s="64"/>
      <c r="H43" s="4"/>
      <c r="I43" s="64"/>
      <c r="J43" s="184"/>
      <c r="K43" s="64"/>
      <c r="L43" s="64"/>
      <c r="Q43" s="64"/>
      <c r="R43" s="65"/>
      <c r="S43" s="65"/>
      <c r="T43" s="65"/>
      <c r="X43" s="64"/>
      <c r="Y43" s="184"/>
      <c r="Z43" s="64"/>
      <c r="AA43" s="64"/>
      <c r="AF43" s="64"/>
      <c r="AG43" s="184"/>
      <c r="AH43" s="64"/>
      <c r="AI43" s="64"/>
    </row>
    <row r="44" spans="1:35" s="1" customFormat="1" x14ac:dyDescent="0.35">
      <c r="B44" s="1" t="s">
        <v>118</v>
      </c>
      <c r="E44" s="64"/>
      <c r="F44" s="64">
        <v>128500</v>
      </c>
      <c r="G44" s="64"/>
      <c r="H44" s="4"/>
      <c r="I44" s="64"/>
      <c r="J44" s="184"/>
      <c r="K44" s="64"/>
      <c r="L44" s="48" t="s">
        <v>107</v>
      </c>
      <c r="M44" s="49" t="s">
        <v>108</v>
      </c>
      <c r="Q44" s="64"/>
      <c r="R44" s="65"/>
      <c r="S44" s="65"/>
      <c r="T44" s="65"/>
      <c r="X44" s="64"/>
      <c r="Y44" s="184"/>
      <c r="Z44" s="64"/>
      <c r="AA44" s="64"/>
      <c r="AF44" s="64"/>
      <c r="AG44" s="184"/>
      <c r="AH44" s="64"/>
      <c r="AI44" s="64"/>
    </row>
    <row r="45" spans="1:35" s="1" customFormat="1" ht="12.5" thickBot="1" x14ac:dyDescent="0.4">
      <c r="E45" s="64"/>
      <c r="F45" s="64"/>
      <c r="G45" s="64"/>
      <c r="H45" s="4"/>
      <c r="I45" s="66"/>
      <c r="J45" s="184"/>
      <c r="K45" s="64"/>
      <c r="L45" s="64"/>
      <c r="Q45" s="64"/>
      <c r="R45" s="65"/>
      <c r="S45" s="65"/>
      <c r="T45" s="65"/>
      <c r="X45" s="64"/>
      <c r="Y45" s="184"/>
      <c r="Z45" s="64"/>
      <c r="AA45" s="64"/>
      <c r="AF45" s="64"/>
      <c r="AG45" s="184"/>
      <c r="AH45" s="64"/>
      <c r="AI45" s="64"/>
    </row>
    <row r="46" spans="1:35" s="1" customFormat="1" ht="12.5" thickBot="1" x14ac:dyDescent="0.4">
      <c r="A46" s="46" t="s">
        <v>119</v>
      </c>
      <c r="B46" s="47" t="s">
        <v>120</v>
      </c>
      <c r="E46" s="64"/>
      <c r="F46" s="64"/>
      <c r="G46" s="64"/>
      <c r="H46" s="4"/>
      <c r="I46" s="64"/>
      <c r="J46" s="184"/>
      <c r="K46" s="64"/>
      <c r="L46" s="64"/>
      <c r="M46" s="173" t="s">
        <v>77</v>
      </c>
      <c r="N46" s="173" t="s">
        <v>78</v>
      </c>
      <c r="O46" s="173" t="s">
        <v>81</v>
      </c>
      <c r="P46" s="173" t="s">
        <v>82</v>
      </c>
      <c r="Q46" s="64"/>
      <c r="R46" s="65"/>
      <c r="S46" s="65"/>
      <c r="T46" s="65"/>
      <c r="X46" s="64"/>
      <c r="Y46" s="184"/>
      <c r="Z46" s="64"/>
      <c r="AA46" s="64"/>
      <c r="AF46" s="64"/>
      <c r="AG46" s="184"/>
      <c r="AH46" s="64"/>
      <c r="AI46" s="64"/>
    </row>
    <row r="47" spans="1:35" s="1" customFormat="1" x14ac:dyDescent="0.35">
      <c r="E47" s="64"/>
      <c r="F47" s="64"/>
      <c r="G47" s="64"/>
      <c r="H47" s="4"/>
      <c r="I47" s="64"/>
      <c r="J47" s="184"/>
      <c r="K47" s="64"/>
      <c r="L47" s="64"/>
      <c r="M47" s="297">
        <v>92</v>
      </c>
      <c r="N47" s="298" t="s">
        <v>112</v>
      </c>
      <c r="O47" s="298"/>
      <c r="P47" s="299">
        <f>+F35</f>
        <v>3850</v>
      </c>
      <c r="Q47" s="64"/>
      <c r="R47" s="65"/>
      <c r="S47" s="65"/>
      <c r="T47" s="65"/>
      <c r="X47" s="64"/>
      <c r="Y47" s="184"/>
      <c r="Z47" s="64"/>
      <c r="AA47" s="64"/>
      <c r="AF47" s="64"/>
      <c r="AG47" s="184"/>
      <c r="AH47" s="64"/>
      <c r="AI47" s="64"/>
    </row>
    <row r="48" spans="1:35" s="1" customFormat="1" x14ac:dyDescent="0.35">
      <c r="B48" s="1" t="s">
        <v>121</v>
      </c>
      <c r="E48" s="64"/>
      <c r="F48" s="64">
        <v>7500</v>
      </c>
      <c r="G48" s="64"/>
      <c r="H48" s="4"/>
      <c r="I48" s="64"/>
      <c r="J48" s="184"/>
      <c r="K48" s="64"/>
      <c r="L48" s="64"/>
      <c r="M48" s="300">
        <v>92</v>
      </c>
      <c r="N48" s="301" t="s">
        <v>114</v>
      </c>
      <c r="O48" s="301"/>
      <c r="P48" s="302">
        <f>+F36</f>
        <v>1800</v>
      </c>
      <c r="Q48" s="64"/>
      <c r="R48" s="65"/>
      <c r="S48" s="65"/>
      <c r="T48" s="65"/>
      <c r="X48" s="64"/>
      <c r="Y48" s="184"/>
      <c r="Z48" s="64"/>
      <c r="AA48" s="64"/>
      <c r="AF48" s="64"/>
      <c r="AG48" s="184"/>
      <c r="AH48" s="64"/>
      <c r="AI48" s="64"/>
    </row>
    <row r="49" spans="2:35" s="1" customFormat="1" x14ac:dyDescent="0.35">
      <c r="B49" s="1" t="s">
        <v>122</v>
      </c>
      <c r="E49" s="64"/>
      <c r="F49" s="64">
        <v>10500</v>
      </c>
      <c r="G49" s="64"/>
      <c r="H49" s="4"/>
      <c r="I49" s="64"/>
      <c r="J49" s="184"/>
      <c r="K49" s="64"/>
      <c r="L49" s="64"/>
      <c r="M49" s="300">
        <v>92</v>
      </c>
      <c r="N49" s="301" t="s">
        <v>115</v>
      </c>
      <c r="O49" s="301"/>
      <c r="P49" s="302">
        <f>+F37+F39</f>
        <v>6333.333333333333</v>
      </c>
      <c r="Q49" s="64"/>
      <c r="R49" s="65"/>
      <c r="S49" s="65"/>
      <c r="T49" s="65"/>
      <c r="X49" s="64"/>
      <c r="Y49" s="184"/>
      <c r="Z49" s="64"/>
      <c r="AA49" s="64"/>
      <c r="AF49" s="64"/>
      <c r="AG49" s="184"/>
      <c r="AH49" s="64"/>
      <c r="AI49" s="64"/>
    </row>
    <row r="50" spans="2:35" s="1" customFormat="1" ht="12.5" thickBot="1" x14ac:dyDescent="0.4">
      <c r="B50" s="1" t="s">
        <v>173</v>
      </c>
      <c r="F50" s="64">
        <v>3500</v>
      </c>
      <c r="H50" s="4"/>
      <c r="J50" s="184"/>
      <c r="K50" s="64"/>
      <c r="L50" s="64"/>
      <c r="M50" s="58"/>
      <c r="N50" s="59"/>
      <c r="O50" s="59"/>
      <c r="P50" s="60"/>
      <c r="Q50" s="64"/>
      <c r="R50" s="65"/>
      <c r="S50" s="65"/>
      <c r="T50" s="65"/>
      <c r="X50" s="64"/>
      <c r="Y50" s="184"/>
      <c r="Z50" s="64"/>
      <c r="AA50" s="64"/>
      <c r="AF50" s="64"/>
      <c r="AG50" s="184"/>
      <c r="AH50" s="64"/>
      <c r="AI50" s="64"/>
    </row>
    <row r="51" spans="2:35" s="1" customFormat="1" ht="12.5" thickBot="1" x14ac:dyDescent="0.4">
      <c r="B51" s="1" t="s">
        <v>299</v>
      </c>
      <c r="E51" s="64"/>
      <c r="F51" s="64">
        <v>3450</v>
      </c>
      <c r="G51" s="64"/>
      <c r="H51" s="4"/>
      <c r="I51" s="64"/>
      <c r="J51" s="184"/>
      <c r="K51" s="64"/>
      <c r="L51" s="64"/>
      <c r="P51" s="61">
        <f>+SUM(P47:P50)</f>
        <v>11983.333333333332</v>
      </c>
      <c r="Q51" s="64"/>
      <c r="R51" s="65"/>
      <c r="S51" s="65"/>
      <c r="T51" s="65"/>
      <c r="X51" s="64"/>
      <c r="Y51" s="184"/>
      <c r="Z51" s="64"/>
      <c r="AA51" s="64"/>
      <c r="AF51" s="64"/>
      <c r="AG51" s="184"/>
      <c r="AH51" s="64"/>
      <c r="AI51" s="64"/>
    </row>
    <row r="52" spans="2:35" s="1" customFormat="1" ht="12.5" thickTop="1" x14ac:dyDescent="0.35">
      <c r="E52" s="64"/>
      <c r="F52" s="64"/>
      <c r="G52" s="64"/>
      <c r="H52" s="4"/>
      <c r="I52" s="64"/>
      <c r="J52" s="184"/>
      <c r="K52" s="64"/>
      <c r="L52" s="64"/>
      <c r="M52" s="64"/>
      <c r="N52" s="64"/>
      <c r="O52" s="64"/>
      <c r="P52" s="64"/>
      <c r="Q52" s="64"/>
      <c r="R52" s="65"/>
      <c r="S52" s="65"/>
      <c r="T52" s="65"/>
      <c r="X52" s="64"/>
      <c r="Y52" s="184"/>
      <c r="Z52" s="64"/>
      <c r="AA52" s="64"/>
      <c r="AF52" s="64"/>
      <c r="AG52" s="184"/>
      <c r="AH52" s="64"/>
      <c r="AI52" s="64"/>
    </row>
    <row r="53" spans="2:35" s="1" customFormat="1" x14ac:dyDescent="0.35">
      <c r="B53" s="45" t="s">
        <v>300</v>
      </c>
      <c r="E53" s="64"/>
      <c r="F53" s="64"/>
      <c r="G53" s="64"/>
      <c r="H53" s="4"/>
      <c r="I53" s="64"/>
      <c r="J53" s="184"/>
      <c r="K53" s="64"/>
      <c r="L53" s="64"/>
      <c r="M53" s="64"/>
      <c r="N53" s="64"/>
      <c r="O53" s="64"/>
      <c r="P53" s="64"/>
      <c r="Q53" s="64"/>
      <c r="R53" s="65"/>
      <c r="S53" s="65"/>
      <c r="T53" s="65"/>
      <c r="X53" s="64"/>
      <c r="Y53" s="184"/>
      <c r="Z53" s="64"/>
      <c r="AA53" s="64"/>
      <c r="AF53" s="64"/>
      <c r="AG53" s="184"/>
      <c r="AH53" s="64"/>
      <c r="AI53" s="64"/>
    </row>
    <row r="54" spans="2:35" s="1" customFormat="1" x14ac:dyDescent="0.35">
      <c r="E54" s="64"/>
      <c r="F54" s="64"/>
      <c r="G54" s="64"/>
      <c r="H54" s="4"/>
      <c r="I54" s="64"/>
      <c r="J54" s="184"/>
      <c r="K54" s="64"/>
      <c r="L54" s="64"/>
      <c r="M54" s="64"/>
      <c r="N54" s="64"/>
      <c r="O54" s="64"/>
      <c r="P54" s="64"/>
      <c r="Q54" s="64"/>
      <c r="R54" s="65"/>
      <c r="S54" s="65"/>
      <c r="T54" s="65"/>
      <c r="X54" s="64"/>
      <c r="Y54" s="184"/>
      <c r="Z54" s="64"/>
      <c r="AA54" s="64"/>
      <c r="AF54" s="64"/>
      <c r="AG54" s="184"/>
      <c r="AH54" s="64"/>
      <c r="AI54" s="64"/>
    </row>
    <row r="55" spans="2:35" s="1" customFormat="1" x14ac:dyDescent="0.35">
      <c r="B55" s="1" t="s">
        <v>301</v>
      </c>
      <c r="E55" s="64"/>
      <c r="F55" s="64"/>
      <c r="G55" s="64"/>
      <c r="H55" s="4"/>
      <c r="I55" s="64"/>
      <c r="J55" s="184"/>
      <c r="K55" s="64"/>
      <c r="L55" s="64"/>
      <c r="M55" s="64"/>
      <c r="N55" s="64"/>
      <c r="O55" s="64"/>
      <c r="P55" s="64"/>
      <c r="Q55" s="64"/>
      <c r="R55" s="65"/>
      <c r="S55" s="65"/>
      <c r="T55" s="65"/>
      <c r="X55" s="64"/>
      <c r="Y55" s="184"/>
      <c r="Z55" s="64"/>
      <c r="AA55" s="64"/>
      <c r="AF55" s="64"/>
      <c r="AG55" s="184"/>
      <c r="AH55" s="64"/>
      <c r="AI55" s="64"/>
    </row>
    <row r="56" spans="2:35" s="1" customFormat="1" x14ac:dyDescent="0.35">
      <c r="E56" s="64"/>
      <c r="F56" s="64"/>
      <c r="G56" s="64"/>
      <c r="H56" s="4"/>
      <c r="I56" s="64"/>
      <c r="J56" s="184"/>
      <c r="K56" s="64"/>
      <c r="L56" s="64"/>
      <c r="M56" s="64"/>
      <c r="N56" s="64"/>
      <c r="O56" s="64"/>
      <c r="P56" s="64"/>
      <c r="Q56" s="64"/>
      <c r="R56" s="65"/>
      <c r="S56" s="65"/>
      <c r="T56" s="65"/>
      <c r="X56" s="64"/>
      <c r="Y56" s="184"/>
      <c r="Z56" s="64"/>
      <c r="AA56" s="64"/>
      <c r="AF56" s="64"/>
      <c r="AG56" s="184"/>
      <c r="AH56" s="64"/>
      <c r="AI56" s="64"/>
    </row>
    <row r="57" spans="2:35" s="1" customFormat="1" x14ac:dyDescent="0.35">
      <c r="E57" s="64"/>
      <c r="F57" s="64"/>
      <c r="G57" s="64"/>
      <c r="H57" s="4"/>
      <c r="I57" s="64"/>
      <c r="J57" s="184"/>
      <c r="K57" s="64"/>
      <c r="L57" s="64"/>
      <c r="M57" s="64"/>
      <c r="N57" s="64"/>
      <c r="O57" s="64"/>
      <c r="P57" s="64"/>
      <c r="Q57" s="64"/>
      <c r="R57" s="65"/>
      <c r="S57" s="65"/>
      <c r="T57" s="65"/>
      <c r="X57" s="64"/>
      <c r="Y57" s="184"/>
      <c r="Z57" s="64"/>
      <c r="AA57" s="64"/>
      <c r="AF57" s="64"/>
      <c r="AG57" s="184"/>
      <c r="AH57" s="64"/>
      <c r="AI57" s="64"/>
    </row>
    <row r="58" spans="2:35" s="1" customFormat="1" x14ac:dyDescent="0.35">
      <c r="E58" s="64"/>
      <c r="F58" s="64"/>
      <c r="G58" s="64"/>
      <c r="H58" s="4"/>
      <c r="I58" s="64"/>
      <c r="J58" s="184"/>
      <c r="K58" s="64"/>
      <c r="L58" s="64"/>
      <c r="M58" s="64"/>
      <c r="N58" s="64"/>
      <c r="O58" s="64"/>
      <c r="P58" s="64"/>
      <c r="Q58" s="64"/>
      <c r="R58" s="65"/>
      <c r="S58" s="65"/>
      <c r="T58" s="65"/>
      <c r="X58" s="64"/>
      <c r="Y58" s="184"/>
      <c r="Z58" s="64"/>
      <c r="AA58" s="64"/>
      <c r="AF58" s="64"/>
      <c r="AG58" s="184"/>
      <c r="AH58" s="64"/>
      <c r="AI58" s="64"/>
    </row>
    <row r="59" spans="2:35" s="1" customFormat="1" x14ac:dyDescent="0.35">
      <c r="E59" s="64"/>
      <c r="F59" s="64"/>
      <c r="G59" s="64"/>
      <c r="H59" s="4"/>
      <c r="I59" s="64"/>
      <c r="J59" s="184"/>
      <c r="K59" s="64"/>
      <c r="L59" s="64"/>
      <c r="M59" s="64"/>
      <c r="N59" s="64"/>
      <c r="O59" s="64"/>
      <c r="P59" s="64"/>
      <c r="Q59" s="64"/>
      <c r="R59" s="65"/>
      <c r="S59" s="65"/>
      <c r="T59" s="65"/>
      <c r="X59" s="64"/>
      <c r="Y59" s="184"/>
      <c r="Z59" s="64"/>
      <c r="AA59" s="64"/>
      <c r="AF59" s="64"/>
      <c r="AG59" s="184"/>
      <c r="AH59" s="64"/>
      <c r="AI59" s="64"/>
    </row>
    <row r="60" spans="2:35" s="1" customFormat="1" x14ac:dyDescent="0.35">
      <c r="E60" s="64"/>
      <c r="F60" s="64"/>
      <c r="G60" s="64"/>
      <c r="H60" s="4"/>
      <c r="I60" s="64"/>
      <c r="J60" s="184"/>
      <c r="K60" s="64"/>
      <c r="Q60" s="64"/>
      <c r="R60" s="65"/>
      <c r="S60" s="65"/>
      <c r="T60" s="65"/>
      <c r="X60" s="64"/>
      <c r="Y60" s="184"/>
      <c r="Z60" s="64"/>
      <c r="AA60" s="64"/>
      <c r="AF60" s="64"/>
      <c r="AG60" s="184"/>
      <c r="AH60" s="64"/>
      <c r="AI60" s="64"/>
    </row>
    <row r="61" spans="2:35" s="1" customFormat="1" x14ac:dyDescent="0.35">
      <c r="E61" s="64"/>
      <c r="F61" s="64"/>
      <c r="G61" s="64"/>
      <c r="H61" s="4"/>
      <c r="I61" s="64"/>
      <c r="J61" s="184"/>
      <c r="K61" s="64"/>
      <c r="Q61" s="64"/>
      <c r="R61" s="65"/>
      <c r="S61" s="65"/>
      <c r="T61" s="65"/>
      <c r="X61" s="64"/>
      <c r="Y61" s="184"/>
      <c r="Z61" s="64"/>
      <c r="AA61" s="64"/>
      <c r="AF61" s="64"/>
      <c r="AG61" s="184"/>
      <c r="AH61" s="64"/>
      <c r="AI61" s="64"/>
    </row>
    <row r="62" spans="2:35" s="1" customFormat="1" x14ac:dyDescent="0.35">
      <c r="E62" s="64"/>
      <c r="F62" s="64"/>
      <c r="G62" s="64"/>
      <c r="H62" s="4"/>
      <c r="I62" s="64"/>
      <c r="J62" s="184"/>
      <c r="K62" s="64"/>
      <c r="Q62" s="64"/>
      <c r="R62" s="65"/>
      <c r="S62" s="65"/>
      <c r="T62" s="65"/>
      <c r="X62" s="64"/>
      <c r="Y62" s="184"/>
      <c r="Z62" s="64"/>
      <c r="AA62" s="64"/>
      <c r="AF62" s="64"/>
      <c r="AG62" s="184"/>
      <c r="AH62" s="64"/>
      <c r="AI62" s="64"/>
    </row>
    <row r="63" spans="2:35" s="1" customFormat="1" x14ac:dyDescent="0.35">
      <c r="E63" s="64"/>
      <c r="F63" s="64"/>
      <c r="G63" s="64"/>
      <c r="H63" s="4"/>
      <c r="I63" s="64"/>
      <c r="J63" s="184"/>
      <c r="K63" s="64"/>
      <c r="Q63" s="64"/>
      <c r="R63" s="65"/>
      <c r="S63" s="65"/>
      <c r="T63" s="65"/>
      <c r="X63" s="64"/>
      <c r="Y63" s="184"/>
      <c r="Z63" s="64"/>
      <c r="AA63" s="64"/>
      <c r="AF63" s="64"/>
      <c r="AG63" s="184"/>
      <c r="AH63" s="64"/>
      <c r="AI63" s="64"/>
    </row>
    <row r="64" spans="2:35" s="1" customFormat="1" x14ac:dyDescent="0.35">
      <c r="E64" s="64"/>
      <c r="F64" s="64"/>
      <c r="G64" s="64"/>
      <c r="H64" s="4"/>
      <c r="I64" s="64"/>
      <c r="J64" s="184"/>
      <c r="K64" s="64"/>
      <c r="Q64" s="64"/>
      <c r="R64" s="65"/>
      <c r="S64" s="65"/>
      <c r="T64" s="65"/>
      <c r="X64" s="64"/>
      <c r="Y64" s="184"/>
      <c r="Z64" s="64"/>
      <c r="AA64" s="64"/>
      <c r="AF64" s="64"/>
      <c r="AG64" s="184"/>
      <c r="AH64" s="64"/>
      <c r="AI64" s="64"/>
    </row>
    <row r="65" spans="5:35" s="1" customFormat="1" x14ac:dyDescent="0.35">
      <c r="E65" s="64"/>
      <c r="F65" s="64"/>
      <c r="G65" s="64"/>
      <c r="H65" s="4"/>
      <c r="I65" s="64"/>
      <c r="J65" s="184"/>
      <c r="K65" s="64"/>
      <c r="Q65" s="64"/>
      <c r="R65" s="65"/>
      <c r="S65" s="65"/>
      <c r="T65" s="65"/>
      <c r="X65" s="64"/>
      <c r="Y65" s="184"/>
      <c r="Z65" s="64"/>
      <c r="AA65" s="64"/>
      <c r="AF65" s="64"/>
      <c r="AG65" s="184"/>
      <c r="AH65" s="64"/>
      <c r="AI65" s="64"/>
    </row>
    <row r="66" spans="5:35" s="1" customFormat="1" x14ac:dyDescent="0.35">
      <c r="E66" s="64"/>
      <c r="F66" s="64"/>
      <c r="G66" s="64"/>
      <c r="H66" s="4"/>
      <c r="I66" s="64"/>
      <c r="J66" s="184"/>
      <c r="K66" s="64"/>
      <c r="Q66" s="64"/>
      <c r="R66" s="65"/>
      <c r="S66" s="65"/>
      <c r="T66" s="65"/>
      <c r="X66" s="64"/>
      <c r="Y66" s="184"/>
      <c r="Z66" s="64"/>
      <c r="AA66" s="64"/>
      <c r="AF66" s="64"/>
      <c r="AG66" s="184"/>
      <c r="AH66" s="64"/>
      <c r="AI66" s="64"/>
    </row>
    <row r="67" spans="5:35" s="1" customFormat="1" x14ac:dyDescent="0.35">
      <c r="E67" s="64"/>
      <c r="F67" s="64"/>
      <c r="G67" s="64"/>
      <c r="H67" s="4"/>
      <c r="I67" s="64"/>
      <c r="J67" s="184"/>
      <c r="K67" s="64"/>
      <c r="Q67" s="64"/>
      <c r="R67" s="65"/>
      <c r="S67" s="65"/>
      <c r="T67" s="65"/>
      <c r="X67" s="64"/>
      <c r="Y67" s="184"/>
      <c r="Z67" s="64"/>
      <c r="AA67" s="64"/>
      <c r="AF67" s="64"/>
      <c r="AG67" s="184"/>
      <c r="AH67" s="64"/>
      <c r="AI67" s="64"/>
    </row>
    <row r="68" spans="5:35" s="1" customFormat="1" x14ac:dyDescent="0.35">
      <c r="E68" s="64"/>
      <c r="F68" s="64"/>
      <c r="G68" s="64"/>
      <c r="H68" s="4"/>
      <c r="I68" s="64"/>
      <c r="J68" s="184"/>
      <c r="K68" s="64"/>
      <c r="Q68" s="64"/>
      <c r="R68" s="65"/>
      <c r="S68" s="65"/>
      <c r="T68" s="65"/>
      <c r="X68" s="64"/>
      <c r="Y68" s="184"/>
      <c r="Z68" s="64"/>
      <c r="AA68" s="64"/>
      <c r="AF68" s="64"/>
      <c r="AG68" s="184"/>
      <c r="AH68" s="64"/>
      <c r="AI68" s="64"/>
    </row>
    <row r="69" spans="5:35" s="1" customFormat="1" x14ac:dyDescent="0.35">
      <c r="E69" s="64"/>
      <c r="F69" s="64"/>
      <c r="G69" s="64"/>
      <c r="H69" s="4"/>
      <c r="I69" s="64"/>
      <c r="J69" s="184"/>
      <c r="K69" s="64"/>
      <c r="Q69" s="64"/>
      <c r="R69" s="65"/>
      <c r="S69" s="65"/>
      <c r="T69" s="65"/>
      <c r="X69" s="64"/>
      <c r="Y69" s="184"/>
      <c r="Z69" s="64"/>
      <c r="AA69" s="64"/>
      <c r="AF69" s="64"/>
      <c r="AG69" s="184"/>
      <c r="AH69" s="64"/>
      <c r="AI69" s="64"/>
    </row>
    <row r="70" spans="5:35" s="1" customFormat="1" x14ac:dyDescent="0.35">
      <c r="E70" s="64"/>
      <c r="F70" s="64"/>
      <c r="G70" s="64"/>
      <c r="H70" s="4"/>
      <c r="I70" s="64"/>
      <c r="J70" s="184"/>
      <c r="K70" s="64"/>
      <c r="Q70" s="64"/>
      <c r="R70" s="65"/>
      <c r="S70" s="65"/>
      <c r="T70" s="65"/>
      <c r="X70" s="64"/>
      <c r="Y70" s="184"/>
      <c r="Z70" s="64"/>
      <c r="AA70" s="64"/>
      <c r="AF70" s="64"/>
      <c r="AG70" s="184"/>
      <c r="AH70" s="64"/>
      <c r="AI70" s="64"/>
    </row>
    <row r="71" spans="5:35" s="1" customFormat="1" x14ac:dyDescent="0.35">
      <c r="E71" s="64"/>
      <c r="F71" s="64"/>
      <c r="G71" s="64"/>
      <c r="H71" s="4"/>
      <c r="I71" s="64"/>
      <c r="J71" s="184"/>
      <c r="K71" s="64"/>
      <c r="Q71" s="64"/>
      <c r="R71" s="65"/>
      <c r="S71" s="65"/>
      <c r="T71" s="65"/>
      <c r="X71" s="64"/>
      <c r="Y71" s="184"/>
      <c r="Z71" s="64"/>
      <c r="AA71" s="64"/>
      <c r="AF71" s="64"/>
      <c r="AG71" s="184"/>
      <c r="AH71" s="64"/>
      <c r="AI71" s="64"/>
    </row>
    <row r="72" spans="5:35" s="1" customFormat="1" x14ac:dyDescent="0.35">
      <c r="E72" s="64"/>
      <c r="F72" s="64"/>
      <c r="G72" s="64"/>
      <c r="H72" s="4"/>
      <c r="I72" s="64"/>
      <c r="J72" s="184"/>
      <c r="K72" s="64"/>
      <c r="L72" s="64"/>
      <c r="M72" s="64"/>
      <c r="N72" s="64"/>
      <c r="O72" s="64"/>
      <c r="P72" s="64"/>
      <c r="Q72" s="64"/>
      <c r="R72" s="65"/>
      <c r="S72" s="65"/>
      <c r="T72" s="65"/>
      <c r="X72" s="64"/>
      <c r="Y72" s="184"/>
      <c r="Z72" s="64"/>
      <c r="AA72" s="64"/>
      <c r="AF72" s="64"/>
      <c r="AG72" s="184"/>
      <c r="AH72" s="64"/>
      <c r="AI72" s="64"/>
    </row>
    <row r="73" spans="5:35" s="1" customFormat="1" x14ac:dyDescent="0.35">
      <c r="E73" s="64"/>
      <c r="F73" s="64"/>
      <c r="G73" s="64"/>
      <c r="H73" s="4"/>
      <c r="I73" s="64"/>
      <c r="J73" s="184"/>
      <c r="K73" s="64"/>
      <c r="L73" s="64"/>
      <c r="M73" s="64"/>
      <c r="N73" s="64"/>
      <c r="O73" s="64"/>
      <c r="P73" s="64"/>
      <c r="Q73" s="64"/>
      <c r="R73" s="65"/>
      <c r="S73" s="65"/>
      <c r="T73" s="65"/>
      <c r="X73" s="64"/>
      <c r="Y73" s="184"/>
      <c r="Z73" s="64"/>
      <c r="AA73" s="64"/>
      <c r="AF73" s="64"/>
      <c r="AG73" s="184"/>
      <c r="AH73" s="64"/>
      <c r="AI73" s="64"/>
    </row>
    <row r="74" spans="5:35" s="1" customFormat="1" x14ac:dyDescent="0.35">
      <c r="E74" s="64"/>
      <c r="F74" s="64"/>
      <c r="G74" s="64"/>
      <c r="H74" s="4"/>
      <c r="I74" s="64"/>
      <c r="J74" s="184"/>
      <c r="K74" s="64"/>
      <c r="L74" s="64"/>
      <c r="M74" s="64"/>
      <c r="N74" s="64"/>
      <c r="O74" s="64"/>
      <c r="P74" s="64"/>
      <c r="Q74" s="64"/>
      <c r="R74" s="65"/>
      <c r="S74" s="65"/>
      <c r="T74" s="65"/>
      <c r="X74" s="64"/>
      <c r="Y74" s="184"/>
      <c r="Z74" s="64"/>
      <c r="AA74" s="64"/>
      <c r="AF74" s="64"/>
      <c r="AG74" s="184"/>
      <c r="AH74" s="64"/>
      <c r="AI74" s="64"/>
    </row>
    <row r="75" spans="5:35" s="1" customFormat="1" x14ac:dyDescent="0.35">
      <c r="E75" s="64"/>
      <c r="F75" s="64"/>
      <c r="G75" s="64"/>
      <c r="H75" s="4"/>
      <c r="I75" s="64"/>
      <c r="J75" s="184"/>
      <c r="K75" s="64"/>
      <c r="L75" s="64"/>
      <c r="M75" s="64"/>
      <c r="N75" s="64"/>
      <c r="O75" s="64"/>
      <c r="P75" s="64"/>
      <c r="Q75" s="64"/>
      <c r="R75" s="65"/>
      <c r="S75" s="65"/>
      <c r="T75" s="65"/>
      <c r="X75" s="64"/>
      <c r="Y75" s="184"/>
      <c r="Z75" s="64"/>
      <c r="AA75" s="64"/>
      <c r="AF75" s="64"/>
      <c r="AG75" s="184"/>
      <c r="AH75" s="64"/>
      <c r="AI75" s="64"/>
    </row>
    <row r="76" spans="5:35" s="1" customFormat="1" x14ac:dyDescent="0.35">
      <c r="E76" s="64"/>
      <c r="F76" s="64"/>
      <c r="G76" s="64"/>
      <c r="H76" s="4"/>
      <c r="I76" s="64"/>
      <c r="J76" s="184"/>
      <c r="K76" s="64"/>
      <c r="L76" s="64"/>
      <c r="M76" s="64"/>
      <c r="N76" s="64"/>
      <c r="O76" s="64"/>
      <c r="P76" s="64"/>
      <c r="Q76" s="64"/>
      <c r="R76" s="65"/>
      <c r="S76" s="65"/>
      <c r="T76" s="65"/>
      <c r="X76" s="64"/>
      <c r="Y76" s="184"/>
      <c r="Z76" s="64"/>
      <c r="AA76" s="64"/>
      <c r="AF76" s="64"/>
      <c r="AG76" s="184"/>
      <c r="AH76" s="64"/>
      <c r="AI76" s="64"/>
    </row>
    <row r="77" spans="5:35" s="1" customFormat="1" x14ac:dyDescent="0.35">
      <c r="E77" s="64"/>
      <c r="F77" s="64"/>
      <c r="G77" s="64"/>
      <c r="H77" s="4"/>
      <c r="I77" s="64"/>
      <c r="J77" s="184"/>
      <c r="K77" s="64"/>
      <c r="L77" s="64"/>
      <c r="M77" s="64"/>
      <c r="N77" s="64"/>
      <c r="O77" s="64"/>
      <c r="P77" s="64"/>
      <c r="Q77" s="64"/>
      <c r="R77" s="65"/>
      <c r="S77" s="65"/>
      <c r="T77" s="65"/>
      <c r="X77" s="64"/>
      <c r="Y77" s="184"/>
      <c r="Z77" s="64"/>
      <c r="AA77" s="64"/>
      <c r="AF77" s="64"/>
      <c r="AG77" s="184"/>
      <c r="AH77" s="64"/>
      <c r="AI77" s="64"/>
    </row>
    <row r="78" spans="5:35" s="1" customFormat="1" x14ac:dyDescent="0.35">
      <c r="E78" s="64"/>
      <c r="F78" s="64"/>
      <c r="G78" s="64"/>
      <c r="H78" s="4"/>
      <c r="I78" s="64"/>
      <c r="J78" s="64"/>
      <c r="K78" s="64"/>
      <c r="L78" s="64"/>
      <c r="M78" s="64"/>
      <c r="N78" s="64"/>
      <c r="O78" s="64"/>
      <c r="P78" s="64"/>
      <c r="Q78" s="64"/>
      <c r="R78" s="65"/>
      <c r="S78" s="65"/>
      <c r="T78" s="65"/>
      <c r="X78" s="64"/>
      <c r="Y78" s="64"/>
      <c r="Z78" s="64"/>
      <c r="AA78" s="64"/>
      <c r="AF78" s="64"/>
      <c r="AG78" s="64"/>
      <c r="AH78" s="64"/>
      <c r="AI78" s="64"/>
    </row>
    <row r="79" spans="5:35" s="1" customFormat="1" x14ac:dyDescent="0.35">
      <c r="E79" s="64"/>
      <c r="F79" s="64"/>
      <c r="G79" s="64"/>
      <c r="H79" s="4"/>
      <c r="I79" s="64"/>
      <c r="J79" s="64"/>
      <c r="K79" s="64"/>
      <c r="L79" s="64"/>
      <c r="M79" s="64"/>
      <c r="N79" s="64"/>
      <c r="O79" s="64"/>
      <c r="P79" s="64"/>
      <c r="Q79" s="64"/>
      <c r="R79" s="65"/>
      <c r="S79" s="65"/>
      <c r="T79" s="65"/>
      <c r="X79" s="64"/>
      <c r="Y79" s="64"/>
      <c r="Z79" s="64"/>
      <c r="AA79" s="64"/>
      <c r="AF79" s="64"/>
      <c r="AG79" s="64"/>
      <c r="AH79" s="64"/>
      <c r="AI79" s="64"/>
    </row>
    <row r="80" spans="5:35" s="1" customFormat="1" x14ac:dyDescent="0.35">
      <c r="E80" s="64"/>
      <c r="F80" s="64"/>
      <c r="G80" s="64"/>
      <c r="H80" s="4"/>
      <c r="I80" s="64"/>
      <c r="J80" s="64"/>
      <c r="K80" s="64"/>
      <c r="L80" s="64"/>
      <c r="M80" s="64"/>
      <c r="N80" s="64"/>
      <c r="O80" s="64"/>
      <c r="P80" s="64"/>
      <c r="Q80" s="64"/>
      <c r="R80" s="65"/>
      <c r="S80" s="65"/>
      <c r="T80" s="65"/>
      <c r="X80" s="64"/>
      <c r="Y80" s="64"/>
      <c r="Z80" s="64"/>
      <c r="AA80" s="64"/>
      <c r="AF80" s="64"/>
      <c r="AG80" s="64"/>
      <c r="AH80" s="64"/>
      <c r="AI80" s="64"/>
    </row>
    <row r="81" spans="5:35" s="1" customFormat="1" x14ac:dyDescent="0.35">
      <c r="E81" s="64"/>
      <c r="F81" s="64"/>
      <c r="G81" s="64"/>
      <c r="H81" s="4"/>
      <c r="I81" s="64"/>
      <c r="J81" s="64"/>
      <c r="K81" s="64"/>
      <c r="L81" s="64"/>
      <c r="M81" s="64"/>
      <c r="N81" s="64"/>
      <c r="O81" s="64"/>
      <c r="P81" s="64"/>
      <c r="Q81" s="64"/>
      <c r="R81" s="65"/>
      <c r="S81" s="65"/>
      <c r="T81" s="65"/>
      <c r="X81" s="64"/>
      <c r="Y81" s="64"/>
      <c r="Z81" s="64"/>
      <c r="AA81" s="64"/>
      <c r="AF81" s="64"/>
      <c r="AG81" s="64"/>
      <c r="AH81" s="64"/>
      <c r="AI81" s="64"/>
    </row>
    <row r="82" spans="5:35" s="1" customFormat="1" x14ac:dyDescent="0.35">
      <c r="E82" s="64"/>
      <c r="F82" s="64"/>
      <c r="G82" s="64"/>
      <c r="H82" s="4"/>
      <c r="I82" s="64"/>
      <c r="J82" s="64"/>
      <c r="K82" s="64"/>
      <c r="L82" s="64"/>
      <c r="M82" s="64"/>
      <c r="N82" s="64"/>
      <c r="O82" s="64"/>
      <c r="P82" s="64"/>
      <c r="Q82" s="64"/>
      <c r="R82" s="65"/>
      <c r="S82" s="65"/>
      <c r="T82" s="65"/>
      <c r="X82" s="64"/>
      <c r="Y82" s="64"/>
      <c r="Z82" s="64"/>
      <c r="AA82" s="64"/>
      <c r="AF82" s="64"/>
      <c r="AG82" s="64"/>
      <c r="AH82" s="64"/>
      <c r="AI82" s="64"/>
    </row>
    <row r="83" spans="5:35" s="1" customFormat="1" x14ac:dyDescent="0.35">
      <c r="E83" s="64"/>
      <c r="F83" s="64"/>
      <c r="G83" s="64"/>
      <c r="H83" s="4"/>
      <c r="I83" s="64"/>
      <c r="J83" s="64"/>
      <c r="K83" s="64"/>
      <c r="L83" s="64"/>
      <c r="M83" s="64"/>
      <c r="N83" s="64"/>
      <c r="O83" s="64"/>
      <c r="P83" s="64"/>
      <c r="Q83" s="64"/>
      <c r="R83" s="65"/>
      <c r="S83" s="65"/>
      <c r="T83" s="65"/>
      <c r="X83" s="64"/>
      <c r="Y83" s="64"/>
      <c r="Z83" s="64"/>
      <c r="AA83" s="64"/>
      <c r="AF83" s="64"/>
      <c r="AG83" s="64"/>
      <c r="AH83" s="64"/>
      <c r="AI83" s="64"/>
    </row>
    <row r="84" spans="5:35" s="1" customFormat="1" x14ac:dyDescent="0.35">
      <c r="E84" s="64"/>
      <c r="F84" s="64"/>
      <c r="G84" s="64"/>
      <c r="H84" s="4"/>
      <c r="I84" s="64"/>
      <c r="J84" s="64"/>
      <c r="K84" s="64"/>
      <c r="L84" s="64"/>
      <c r="M84" s="64"/>
      <c r="N84" s="64"/>
      <c r="O84" s="64"/>
      <c r="P84" s="64"/>
      <c r="Q84" s="64"/>
      <c r="R84" s="65"/>
      <c r="S84" s="65"/>
      <c r="T84" s="65"/>
      <c r="X84" s="64"/>
      <c r="Y84" s="64"/>
      <c r="Z84" s="64"/>
      <c r="AA84" s="64"/>
      <c r="AF84" s="64"/>
      <c r="AG84" s="64"/>
      <c r="AH84" s="64"/>
      <c r="AI84" s="64"/>
    </row>
    <row r="85" spans="5:35" s="1" customFormat="1" x14ac:dyDescent="0.35">
      <c r="E85" s="64"/>
      <c r="F85" s="64"/>
      <c r="G85" s="64"/>
      <c r="H85" s="4"/>
      <c r="I85" s="64"/>
      <c r="J85" s="64"/>
      <c r="K85" s="64"/>
      <c r="L85" s="64"/>
      <c r="M85" s="64"/>
      <c r="N85" s="64"/>
      <c r="O85" s="64"/>
      <c r="P85" s="64"/>
      <c r="Q85" s="64"/>
      <c r="R85" s="65"/>
      <c r="S85" s="65"/>
      <c r="T85" s="65"/>
      <c r="X85" s="64"/>
      <c r="Y85" s="64"/>
      <c r="Z85" s="64"/>
      <c r="AA85" s="64"/>
      <c r="AF85" s="64"/>
      <c r="AG85" s="64"/>
      <c r="AH85" s="64"/>
      <c r="AI85" s="64"/>
    </row>
    <row r="86" spans="5:35" s="1" customFormat="1" x14ac:dyDescent="0.35">
      <c r="E86" s="64"/>
      <c r="F86" s="64"/>
      <c r="G86" s="64"/>
      <c r="H86" s="4"/>
      <c r="I86" s="64"/>
      <c r="J86" s="64"/>
      <c r="K86" s="64"/>
      <c r="L86" s="64"/>
      <c r="M86" s="64"/>
      <c r="N86" s="64"/>
      <c r="O86" s="64"/>
      <c r="P86" s="64"/>
      <c r="Q86" s="64"/>
      <c r="R86" s="65"/>
      <c r="S86" s="65"/>
      <c r="T86" s="65"/>
      <c r="X86" s="64"/>
      <c r="Y86" s="64"/>
      <c r="Z86" s="64"/>
      <c r="AA86" s="64"/>
      <c r="AF86" s="64"/>
      <c r="AG86" s="64"/>
      <c r="AH86" s="64"/>
      <c r="AI86" s="64"/>
    </row>
    <row r="87" spans="5:35" s="1" customFormat="1" x14ac:dyDescent="0.35">
      <c r="E87" s="64"/>
      <c r="F87" s="64"/>
      <c r="G87" s="64"/>
      <c r="H87" s="4"/>
      <c r="I87" s="64"/>
      <c r="J87" s="64"/>
      <c r="K87" s="64"/>
      <c r="L87" s="64"/>
      <c r="M87" s="64"/>
      <c r="N87" s="64"/>
      <c r="O87" s="64"/>
      <c r="P87" s="64"/>
      <c r="Q87" s="64"/>
      <c r="R87" s="65"/>
      <c r="S87" s="65"/>
      <c r="T87" s="65"/>
      <c r="X87" s="64"/>
      <c r="Y87" s="64"/>
      <c r="Z87" s="64"/>
      <c r="AA87" s="64"/>
      <c r="AF87" s="64"/>
      <c r="AG87" s="64"/>
      <c r="AH87" s="64"/>
      <c r="AI87" s="64"/>
    </row>
    <row r="88" spans="5:35" s="1" customFormat="1" x14ac:dyDescent="0.35">
      <c r="E88" s="64"/>
      <c r="F88" s="64"/>
      <c r="G88" s="64"/>
      <c r="H88" s="4"/>
      <c r="I88" s="64"/>
      <c r="J88" s="64"/>
      <c r="K88" s="64"/>
      <c r="L88" s="64"/>
      <c r="M88" s="64"/>
      <c r="N88" s="64"/>
      <c r="O88" s="64"/>
      <c r="P88" s="64"/>
      <c r="Q88" s="64"/>
      <c r="R88" s="65"/>
      <c r="S88" s="65"/>
      <c r="T88" s="65"/>
      <c r="X88" s="64"/>
      <c r="Y88" s="64"/>
      <c r="Z88" s="64"/>
      <c r="AA88" s="64"/>
      <c r="AF88" s="64"/>
      <c r="AG88" s="64"/>
      <c r="AH88" s="64"/>
      <c r="AI88" s="64"/>
    </row>
    <row r="89" spans="5:35" s="1" customFormat="1" x14ac:dyDescent="0.35">
      <c r="E89" s="64"/>
      <c r="F89" s="64"/>
      <c r="G89" s="64"/>
      <c r="H89" s="4"/>
      <c r="I89" s="64"/>
      <c r="J89" s="64"/>
      <c r="K89" s="64"/>
      <c r="L89" s="64"/>
      <c r="M89" s="64"/>
      <c r="N89" s="64"/>
      <c r="O89" s="64"/>
      <c r="P89" s="64"/>
      <c r="Q89" s="64"/>
      <c r="R89" s="65"/>
      <c r="S89" s="65"/>
      <c r="T89" s="65"/>
      <c r="X89" s="64"/>
      <c r="Y89" s="64"/>
      <c r="Z89" s="64"/>
      <c r="AA89" s="64"/>
      <c r="AF89" s="64"/>
      <c r="AG89" s="64"/>
      <c r="AH89" s="64"/>
      <c r="AI89" s="64"/>
    </row>
    <row r="90" spans="5:35" s="1" customFormat="1" x14ac:dyDescent="0.35">
      <c r="E90" s="64"/>
      <c r="F90" s="64"/>
      <c r="G90" s="64"/>
      <c r="H90" s="4"/>
      <c r="I90" s="64"/>
      <c r="J90" s="64"/>
      <c r="K90" s="64"/>
      <c r="L90" s="64"/>
      <c r="M90" s="64"/>
      <c r="N90" s="64"/>
      <c r="O90" s="64"/>
      <c r="P90" s="64"/>
      <c r="Q90" s="64"/>
      <c r="R90" s="65"/>
      <c r="S90" s="65"/>
      <c r="T90" s="65"/>
      <c r="X90" s="64"/>
      <c r="Y90" s="64"/>
      <c r="Z90" s="64"/>
      <c r="AA90" s="64"/>
      <c r="AF90" s="64"/>
      <c r="AG90" s="64"/>
      <c r="AH90" s="64"/>
      <c r="AI90" s="64"/>
    </row>
    <row r="91" spans="5:35" s="1" customFormat="1" x14ac:dyDescent="0.35">
      <c r="E91" s="64"/>
      <c r="F91" s="64"/>
      <c r="G91" s="64"/>
      <c r="H91" s="4"/>
      <c r="I91" s="64"/>
      <c r="J91" s="64"/>
      <c r="K91" s="64"/>
      <c r="L91" s="64"/>
      <c r="M91" s="64"/>
      <c r="N91" s="64"/>
      <c r="O91" s="64"/>
      <c r="P91" s="64"/>
      <c r="Q91" s="64"/>
      <c r="R91" s="65"/>
      <c r="S91" s="65"/>
      <c r="T91" s="65"/>
      <c r="X91" s="64"/>
      <c r="Y91" s="64"/>
      <c r="Z91" s="64"/>
      <c r="AA91" s="64"/>
      <c r="AF91" s="64"/>
      <c r="AG91" s="64"/>
      <c r="AH91" s="64"/>
      <c r="AI91" s="64"/>
    </row>
    <row r="92" spans="5:35" s="1" customFormat="1" x14ac:dyDescent="0.35">
      <c r="E92" s="64"/>
      <c r="F92" s="64"/>
      <c r="G92" s="64"/>
      <c r="H92" s="4"/>
      <c r="I92" s="64"/>
      <c r="J92" s="64"/>
      <c r="K92" s="64"/>
      <c r="L92" s="64"/>
      <c r="M92" s="64"/>
      <c r="N92" s="64"/>
      <c r="O92" s="64"/>
      <c r="P92" s="64"/>
      <c r="Q92" s="64"/>
      <c r="R92" s="65"/>
      <c r="S92" s="65"/>
      <c r="T92" s="65"/>
      <c r="X92" s="64"/>
      <c r="Y92" s="64"/>
      <c r="Z92" s="64"/>
      <c r="AA92" s="64"/>
      <c r="AF92" s="64"/>
      <c r="AG92" s="64"/>
      <c r="AH92" s="64"/>
      <c r="AI92" s="64"/>
    </row>
    <row r="93" spans="5:35" s="1" customFormat="1" x14ac:dyDescent="0.35">
      <c r="E93" s="64"/>
      <c r="F93" s="64"/>
      <c r="G93" s="64"/>
      <c r="H93" s="4"/>
      <c r="I93" s="64"/>
      <c r="J93" s="64"/>
      <c r="K93" s="64"/>
      <c r="L93" s="64"/>
      <c r="M93" s="64"/>
      <c r="N93" s="64"/>
      <c r="O93" s="64"/>
      <c r="P93" s="64"/>
      <c r="Q93" s="64"/>
      <c r="R93" s="65"/>
      <c r="S93" s="65"/>
      <c r="T93" s="65"/>
      <c r="X93" s="64"/>
      <c r="Y93" s="64"/>
      <c r="Z93" s="64"/>
      <c r="AA93" s="64"/>
      <c r="AF93" s="64"/>
      <c r="AG93" s="64"/>
      <c r="AH93" s="64"/>
      <c r="AI93" s="64"/>
    </row>
    <row r="94" spans="5:35" s="1" customFormat="1" x14ac:dyDescent="0.35">
      <c r="E94" s="64"/>
      <c r="F94" s="64"/>
      <c r="G94" s="64"/>
      <c r="H94" s="4"/>
      <c r="I94" s="64"/>
      <c r="J94" s="64"/>
      <c r="K94" s="64"/>
      <c r="L94" s="64"/>
      <c r="M94" s="64"/>
      <c r="N94" s="64"/>
      <c r="O94" s="64"/>
      <c r="P94" s="64"/>
      <c r="Q94" s="64"/>
      <c r="R94" s="65"/>
      <c r="S94" s="65"/>
      <c r="T94" s="65"/>
      <c r="X94" s="64"/>
      <c r="Y94" s="64"/>
      <c r="Z94" s="64"/>
      <c r="AA94" s="64"/>
      <c r="AF94" s="64"/>
      <c r="AG94" s="64"/>
      <c r="AH94" s="64"/>
      <c r="AI94" s="64"/>
    </row>
    <row r="95" spans="5:35" s="1" customFormat="1" x14ac:dyDescent="0.35">
      <c r="E95" s="64"/>
      <c r="F95" s="64"/>
      <c r="G95" s="64"/>
      <c r="H95" s="4"/>
      <c r="I95" s="64"/>
      <c r="J95" s="64"/>
      <c r="K95" s="64"/>
      <c r="L95" s="64"/>
      <c r="M95" s="64"/>
      <c r="N95" s="64"/>
      <c r="O95" s="64"/>
      <c r="P95" s="64"/>
      <c r="Q95" s="64"/>
      <c r="R95" s="65"/>
      <c r="S95" s="65"/>
      <c r="T95" s="65"/>
      <c r="X95" s="64"/>
      <c r="Y95" s="64"/>
      <c r="Z95" s="64"/>
      <c r="AA95" s="64"/>
      <c r="AF95" s="64"/>
      <c r="AG95" s="64"/>
      <c r="AH95" s="64"/>
      <c r="AI95" s="64"/>
    </row>
    <row r="96" spans="5:35" s="1" customFormat="1" x14ac:dyDescent="0.35">
      <c r="E96" s="64"/>
      <c r="F96" s="64"/>
      <c r="G96" s="64"/>
      <c r="H96" s="4"/>
      <c r="I96" s="64"/>
      <c r="J96" s="64"/>
      <c r="K96" s="64"/>
      <c r="L96" s="64"/>
      <c r="M96" s="64"/>
      <c r="N96" s="64"/>
      <c r="O96" s="64"/>
      <c r="P96" s="64"/>
      <c r="Q96" s="64"/>
      <c r="R96" s="65"/>
      <c r="S96" s="65"/>
      <c r="T96" s="65"/>
      <c r="X96" s="64"/>
      <c r="Y96" s="64"/>
      <c r="Z96" s="64"/>
      <c r="AA96" s="64"/>
      <c r="AF96" s="64"/>
      <c r="AG96" s="64"/>
      <c r="AH96" s="64"/>
      <c r="AI96" s="64"/>
    </row>
    <row r="97" spans="5:35" s="1" customFormat="1" x14ac:dyDescent="0.35">
      <c r="E97" s="64"/>
      <c r="F97" s="64"/>
      <c r="G97" s="64"/>
      <c r="H97" s="4"/>
      <c r="I97" s="64"/>
      <c r="J97" s="64"/>
      <c r="K97" s="64"/>
      <c r="L97" s="64"/>
      <c r="M97" s="64"/>
      <c r="N97" s="64"/>
      <c r="O97" s="64"/>
      <c r="P97" s="64"/>
      <c r="Q97" s="64"/>
      <c r="R97" s="65"/>
      <c r="S97" s="65"/>
      <c r="T97" s="65"/>
      <c r="X97" s="64"/>
      <c r="Y97" s="64"/>
      <c r="Z97" s="64"/>
      <c r="AA97" s="64"/>
      <c r="AF97" s="64"/>
      <c r="AG97" s="64"/>
      <c r="AH97" s="64"/>
      <c r="AI97" s="64"/>
    </row>
    <row r="98" spans="5:35" s="1" customFormat="1" x14ac:dyDescent="0.35">
      <c r="E98" s="64"/>
      <c r="F98" s="64"/>
      <c r="G98" s="64"/>
      <c r="H98" s="4"/>
      <c r="I98" s="64"/>
      <c r="J98" s="64"/>
      <c r="K98" s="64"/>
      <c r="L98" s="64"/>
      <c r="M98" s="64"/>
      <c r="N98" s="64"/>
      <c r="O98" s="64"/>
      <c r="P98" s="64"/>
      <c r="Q98" s="64"/>
      <c r="R98" s="65"/>
      <c r="S98" s="65"/>
      <c r="T98" s="65"/>
      <c r="X98" s="64"/>
      <c r="Y98" s="64"/>
      <c r="Z98" s="64"/>
      <c r="AA98" s="64"/>
      <c r="AF98" s="64"/>
      <c r="AG98" s="64"/>
      <c r="AH98" s="64"/>
      <c r="AI98" s="64"/>
    </row>
    <row r="99" spans="5:35" s="1" customFormat="1" x14ac:dyDescent="0.35">
      <c r="E99" s="64"/>
      <c r="F99" s="64"/>
      <c r="G99" s="64"/>
      <c r="H99" s="4"/>
      <c r="I99" s="64"/>
      <c r="J99" s="64"/>
      <c r="K99" s="64"/>
      <c r="L99" s="64"/>
      <c r="M99" s="64"/>
      <c r="N99" s="64"/>
      <c r="O99" s="64"/>
      <c r="P99" s="64"/>
      <c r="Q99" s="64"/>
      <c r="R99" s="65"/>
      <c r="S99" s="65"/>
      <c r="T99" s="65"/>
      <c r="X99" s="64"/>
      <c r="Y99" s="64"/>
      <c r="Z99" s="64"/>
      <c r="AA99" s="64"/>
      <c r="AF99" s="64"/>
      <c r="AG99" s="64"/>
      <c r="AH99" s="64"/>
      <c r="AI99" s="64"/>
    </row>
    <row r="100" spans="5:35" s="1" customFormat="1" x14ac:dyDescent="0.35">
      <c r="E100" s="64"/>
      <c r="F100" s="64"/>
      <c r="G100" s="64"/>
      <c r="H100" s="4"/>
      <c r="I100" s="64"/>
      <c r="J100" s="64"/>
      <c r="K100" s="64"/>
      <c r="L100" s="64"/>
      <c r="M100" s="64"/>
      <c r="N100" s="64"/>
      <c r="O100" s="64"/>
      <c r="P100" s="64"/>
      <c r="Q100" s="64"/>
      <c r="R100" s="65"/>
      <c r="S100" s="65"/>
      <c r="T100" s="65"/>
      <c r="X100" s="64"/>
      <c r="Y100" s="64"/>
      <c r="Z100" s="64"/>
      <c r="AA100" s="64"/>
      <c r="AF100" s="64"/>
      <c r="AG100" s="64"/>
      <c r="AH100" s="64"/>
      <c r="AI100" s="64"/>
    </row>
    <row r="101" spans="5:35" s="1" customFormat="1" x14ac:dyDescent="0.35">
      <c r="E101" s="64"/>
      <c r="F101" s="64"/>
      <c r="G101" s="64"/>
      <c r="H101" s="4"/>
      <c r="I101" s="64"/>
      <c r="J101" s="64"/>
      <c r="K101" s="64"/>
      <c r="L101" s="64"/>
      <c r="M101" s="64"/>
      <c r="N101" s="64"/>
      <c r="O101" s="64"/>
      <c r="P101" s="64"/>
      <c r="Q101" s="64"/>
      <c r="R101" s="65"/>
      <c r="S101" s="65"/>
      <c r="T101" s="65"/>
      <c r="X101" s="64"/>
      <c r="Y101" s="64"/>
      <c r="Z101" s="64"/>
      <c r="AA101" s="64"/>
      <c r="AF101" s="64"/>
      <c r="AG101" s="64"/>
      <c r="AH101" s="64"/>
      <c r="AI101" s="64"/>
    </row>
    <row r="102" spans="5:35" s="1" customFormat="1" x14ac:dyDescent="0.35">
      <c r="E102" s="64"/>
      <c r="F102" s="64"/>
      <c r="G102" s="64"/>
      <c r="H102" s="4"/>
      <c r="I102" s="64"/>
      <c r="J102" s="64"/>
      <c r="K102" s="64"/>
      <c r="L102" s="64"/>
      <c r="M102" s="64"/>
      <c r="N102" s="64"/>
      <c r="O102" s="64"/>
      <c r="P102" s="64"/>
      <c r="Q102" s="64"/>
      <c r="R102" s="65"/>
      <c r="S102" s="65"/>
      <c r="T102" s="65"/>
      <c r="X102" s="64"/>
      <c r="Y102" s="64"/>
      <c r="Z102" s="64"/>
      <c r="AA102" s="64"/>
      <c r="AF102" s="64"/>
      <c r="AG102" s="64"/>
      <c r="AH102" s="64"/>
      <c r="AI102" s="64"/>
    </row>
    <row r="103" spans="5:35" s="1" customFormat="1" x14ac:dyDescent="0.35">
      <c r="E103" s="64"/>
      <c r="F103" s="64"/>
      <c r="G103" s="64"/>
      <c r="H103" s="4"/>
      <c r="I103" s="64"/>
      <c r="J103" s="64"/>
      <c r="K103" s="64"/>
      <c r="L103" s="64"/>
      <c r="M103" s="64"/>
      <c r="N103" s="64"/>
      <c r="O103" s="64"/>
      <c r="P103" s="64"/>
      <c r="Q103" s="64"/>
      <c r="R103" s="65"/>
      <c r="S103" s="65"/>
      <c r="T103" s="65"/>
      <c r="X103" s="64"/>
      <c r="Y103" s="64"/>
      <c r="Z103" s="64"/>
      <c r="AA103" s="64"/>
      <c r="AF103" s="64"/>
      <c r="AG103" s="64"/>
      <c r="AH103" s="64"/>
      <c r="AI103" s="64"/>
    </row>
  </sheetData>
  <printOptions gridLines="1"/>
  <pageMargins left="0.70866141732283472" right="0.70866141732283472" top="0.74803149606299213" bottom="0.74803149606299213" header="0.31496062992125984" footer="0.31496062992125984"/>
  <pageSetup scale="77" orientation="portrait" r:id="rId1"/>
  <colBreaks count="2" manualBreakCount="2">
    <brk id="9" max="1048575" man="1"/>
    <brk id="24"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91D7B-8CB6-4FF2-B31B-2869CD8DCFF6}">
  <sheetPr>
    <tabColor theme="9" tint="-0.499984740745262"/>
  </sheetPr>
  <dimension ref="A1:AJ66"/>
  <sheetViews>
    <sheetView showGridLines="0" zoomScale="120" zoomScaleNormal="120" workbookViewId="0">
      <pane xSplit="5" ySplit="2" topLeftCell="N3" activePane="bottomRight" state="frozen"/>
      <selection activeCell="F4" sqref="F4"/>
      <selection pane="topRight" activeCell="F4" sqref="F4"/>
      <selection pane="bottomLeft" activeCell="F4" sqref="F4"/>
      <selection pane="bottomRight" activeCell="P11" sqref="P11"/>
    </sheetView>
  </sheetViews>
  <sheetFormatPr baseColWidth="10" defaultRowHeight="12" x14ac:dyDescent="0.35"/>
  <cols>
    <col min="1" max="1" width="2.6328125" style="4" bestFit="1" customWidth="1"/>
    <col min="2" max="2" width="8.1796875" style="4" bestFit="1" customWidth="1"/>
    <col min="3" max="3" width="10.81640625" style="4" bestFit="1" customWidth="1"/>
    <col min="4" max="4" width="7.6328125" style="4" bestFit="1" customWidth="1"/>
    <col min="5" max="5" width="8.36328125" style="4" bestFit="1" customWidth="1"/>
    <col min="6" max="6" width="8.26953125" style="4" bestFit="1" customWidth="1"/>
    <col min="7" max="7" width="4" style="4" bestFit="1" customWidth="1"/>
    <col min="8" max="8" width="10.90625" style="4"/>
    <col min="9" max="9" width="9.08984375" style="4" bestFit="1" customWidth="1"/>
    <col min="10" max="10" width="10.1796875" style="4" bestFit="1" customWidth="1"/>
    <col min="11" max="11" width="28.81640625" style="4" bestFit="1" customWidth="1"/>
    <col min="12" max="12" width="1" style="4" customWidth="1"/>
    <col min="13" max="13" width="1" style="34" customWidth="1"/>
    <col min="14" max="14" width="1" style="4" customWidth="1"/>
    <col min="15" max="15" width="7.81640625" style="4" bestFit="1" customWidth="1"/>
    <col min="16" max="16" width="7.6328125" style="4" bestFit="1" customWidth="1"/>
    <col min="17" max="17" width="8.36328125" style="4" bestFit="1" customWidth="1"/>
    <col min="18" max="18" width="7.6328125" style="4" bestFit="1" customWidth="1"/>
    <col min="19" max="19" width="10.90625" style="4"/>
    <col min="20" max="20" width="10" style="4" customWidth="1"/>
    <col min="21" max="21" width="7.7265625" style="4" bestFit="1" customWidth="1"/>
    <col min="22" max="22" width="8" style="4" bestFit="1" customWidth="1"/>
    <col min="23" max="23" width="6.36328125" style="4" bestFit="1" customWidth="1"/>
    <col min="24" max="24" width="7.36328125" style="4" bestFit="1" customWidth="1"/>
    <col min="25" max="25" width="7.7265625" style="4" bestFit="1" customWidth="1"/>
    <col min="26" max="26" width="9.7265625" style="4" bestFit="1" customWidth="1"/>
    <col min="27" max="27" width="2.6328125" style="4" customWidth="1"/>
    <col min="28" max="28" width="6.36328125" style="4" bestFit="1" customWidth="1"/>
    <col min="29" max="29" width="9" style="4" bestFit="1" customWidth="1"/>
    <col min="30" max="30" width="2.08984375" style="4" customWidth="1"/>
    <col min="31" max="31" width="6.36328125" style="4" bestFit="1" customWidth="1"/>
    <col min="32" max="32" width="9.90625" style="4" bestFit="1" customWidth="1"/>
    <col min="33" max="33" width="8.6328125" style="4" bestFit="1" customWidth="1"/>
    <col min="34" max="34" width="2.453125" style="4" customWidth="1"/>
    <col min="35" max="35" width="8.54296875" style="4" bestFit="1" customWidth="1"/>
    <col min="36" max="16384" width="10.90625" style="4"/>
  </cols>
  <sheetData>
    <row r="1" spans="1:36" ht="12.5" thickBot="1" x14ac:dyDescent="0.4">
      <c r="A1" s="312" t="s">
        <v>472</v>
      </c>
    </row>
    <row r="2" spans="1:36" ht="24" x14ac:dyDescent="0.35">
      <c r="A2" s="313" t="s">
        <v>306</v>
      </c>
      <c r="B2" s="313" t="s">
        <v>307</v>
      </c>
      <c r="C2" s="313" t="s">
        <v>327</v>
      </c>
      <c r="D2" s="313" t="s">
        <v>308</v>
      </c>
      <c r="E2" s="313" t="s">
        <v>309</v>
      </c>
      <c r="F2" s="313" t="s">
        <v>310</v>
      </c>
      <c r="G2" s="313" t="s">
        <v>328</v>
      </c>
      <c r="H2" s="313" t="s">
        <v>311</v>
      </c>
      <c r="I2" s="313" t="s">
        <v>312</v>
      </c>
      <c r="J2" s="313" t="s">
        <v>313</v>
      </c>
      <c r="K2" s="313" t="s">
        <v>325</v>
      </c>
      <c r="O2" s="313" t="s">
        <v>471</v>
      </c>
      <c r="P2" s="313" t="s">
        <v>308</v>
      </c>
      <c r="Q2" s="313" t="s">
        <v>309</v>
      </c>
      <c r="R2" s="313" t="s">
        <v>470</v>
      </c>
      <c r="S2" s="313" t="s">
        <v>260</v>
      </c>
      <c r="T2" s="314" t="s">
        <v>255</v>
      </c>
      <c r="U2" s="314" t="s">
        <v>473</v>
      </c>
      <c r="V2" s="314" t="s">
        <v>474</v>
      </c>
      <c r="W2" s="314" t="s">
        <v>475</v>
      </c>
      <c r="X2" s="314" t="s">
        <v>476</v>
      </c>
      <c r="Y2" s="314" t="s">
        <v>478</v>
      </c>
      <c r="Z2" s="314" t="s">
        <v>477</v>
      </c>
      <c r="AB2" s="315" t="s">
        <v>257</v>
      </c>
      <c r="AC2" s="315" t="s">
        <v>435</v>
      </c>
      <c r="AE2" s="315" t="s">
        <v>479</v>
      </c>
      <c r="AF2" s="315" t="s">
        <v>480</v>
      </c>
      <c r="AG2" s="315" t="s">
        <v>253</v>
      </c>
      <c r="AI2" s="315" t="s">
        <v>481</v>
      </c>
    </row>
    <row r="3" spans="1:36" x14ac:dyDescent="0.35">
      <c r="A3" s="324">
        <v>1</v>
      </c>
      <c r="B3" s="325" t="s">
        <v>319</v>
      </c>
      <c r="C3" s="325" t="s">
        <v>322</v>
      </c>
      <c r="D3" s="326">
        <v>2000</v>
      </c>
      <c r="E3" s="326">
        <v>102.5</v>
      </c>
      <c r="F3" s="327">
        <v>44866</v>
      </c>
      <c r="G3" s="328" t="s">
        <v>314</v>
      </c>
      <c r="H3" s="325" t="s">
        <v>319</v>
      </c>
      <c r="I3" s="328" t="s">
        <v>315</v>
      </c>
      <c r="J3" s="328" t="s">
        <v>316</v>
      </c>
      <c r="K3" s="320" t="s">
        <v>506</v>
      </c>
      <c r="L3" s="323"/>
      <c r="M3" s="323"/>
      <c r="N3" s="323"/>
      <c r="O3" s="320">
        <v>30</v>
      </c>
      <c r="P3" s="321">
        <f>+SUM(D3)/30*O3</f>
        <v>2000.0000000000002</v>
      </c>
      <c r="Q3" s="321">
        <f>+E3</f>
        <v>102.5</v>
      </c>
      <c r="R3" s="322">
        <f>+(D3+E3)*2/30</f>
        <v>140.16666666666666</v>
      </c>
      <c r="S3" s="321">
        <f>+SUM(P3:R3)</f>
        <v>2242.6666666666665</v>
      </c>
      <c r="T3" s="322">
        <f>+S3*13%</f>
        <v>291.54666666666668</v>
      </c>
      <c r="U3" s="322"/>
      <c r="V3" s="322"/>
      <c r="W3" s="322"/>
      <c r="X3" s="322">
        <v>0</v>
      </c>
      <c r="Y3" s="322">
        <f>+SUM(T3:X3)</f>
        <v>291.54666666666668</v>
      </c>
      <c r="Z3" s="322">
        <f>+S3-Y3</f>
        <v>1951.12</v>
      </c>
      <c r="AA3" s="323"/>
      <c r="AB3" s="322">
        <f>+S3*9%</f>
        <v>201.83999999999997</v>
      </c>
      <c r="AC3" s="322">
        <f>250/2</f>
        <v>125</v>
      </c>
      <c r="AD3" s="323"/>
      <c r="AE3" s="322">
        <v>175.20833333333334</v>
      </c>
      <c r="AF3" s="322">
        <v>381.95416666666671</v>
      </c>
      <c r="AG3" s="322">
        <v>175.20833333333334</v>
      </c>
      <c r="AH3" s="323"/>
      <c r="AI3" s="322">
        <f>+SUM(AE3:AG3)+SUM(AB3:AC3)+S3</f>
        <v>3301.8774999999996</v>
      </c>
    </row>
    <row r="4" spans="1:36" x14ac:dyDescent="0.35">
      <c r="A4" s="331">
        <f>1+A3</f>
        <v>2</v>
      </c>
      <c r="B4" s="332" t="s">
        <v>320</v>
      </c>
      <c r="C4" s="332" t="s">
        <v>323</v>
      </c>
      <c r="D4" s="333">
        <v>4000</v>
      </c>
      <c r="E4" s="333">
        <v>102.5</v>
      </c>
      <c r="F4" s="334">
        <v>44866</v>
      </c>
      <c r="G4" s="335" t="s">
        <v>314</v>
      </c>
      <c r="H4" s="332" t="s">
        <v>320</v>
      </c>
      <c r="I4" s="335" t="s">
        <v>317</v>
      </c>
      <c r="J4" s="335" t="s">
        <v>318</v>
      </c>
      <c r="K4" s="336" t="s">
        <v>469</v>
      </c>
      <c r="L4" s="337"/>
      <c r="M4" s="337"/>
      <c r="N4" s="337"/>
      <c r="O4" s="336">
        <v>30</v>
      </c>
      <c r="P4" s="338">
        <f t="shared" ref="P4:P5" si="0">+SUM(D4)/30*O4</f>
        <v>4000.0000000000005</v>
      </c>
      <c r="Q4" s="338">
        <f t="shared" ref="Q4:Q5" si="1">+E4</f>
        <v>102.5</v>
      </c>
      <c r="R4" s="339">
        <f t="shared" ref="R4:R5" si="2">+(D4+E4)*2/30</f>
        <v>273.5</v>
      </c>
      <c r="S4" s="338">
        <f t="shared" ref="S4:S5" si="3">+SUM(P4:R4)</f>
        <v>4376</v>
      </c>
      <c r="T4" s="339"/>
      <c r="U4" s="339">
        <f>+S4*1.55%</f>
        <v>67.828000000000003</v>
      </c>
      <c r="V4" s="339">
        <f>+S4*1.74%</f>
        <v>76.142399999999995</v>
      </c>
      <c r="W4" s="339">
        <f>+S4*10%</f>
        <v>437.6</v>
      </c>
      <c r="X4" s="339">
        <v>0</v>
      </c>
      <c r="Y4" s="339">
        <f t="shared" ref="Y4:Y5" si="4">+SUM(T4:X4)</f>
        <v>581.57040000000006</v>
      </c>
      <c r="Z4" s="339">
        <f t="shared" ref="Z4:Z5" si="5">+S4-Y4</f>
        <v>3794.4295999999999</v>
      </c>
      <c r="AA4" s="337"/>
      <c r="AB4" s="339">
        <f t="shared" ref="AB4:AB5" si="6">+S4*9%</f>
        <v>393.84</v>
      </c>
      <c r="AC4" s="339">
        <f>400/2</f>
        <v>200</v>
      </c>
      <c r="AD4" s="337"/>
      <c r="AE4" s="339">
        <v>341.875</v>
      </c>
      <c r="AF4" s="339">
        <v>745.28750000000002</v>
      </c>
      <c r="AG4" s="339">
        <v>341.875</v>
      </c>
      <c r="AH4" s="337"/>
      <c r="AI4" s="339">
        <f t="shared" ref="AI4:AI5" si="7">+SUM(AE4:AG4)+SUM(AB4:AC4)+S4</f>
        <v>6398.8774999999996</v>
      </c>
    </row>
    <row r="5" spans="1:36" x14ac:dyDescent="0.35">
      <c r="A5" s="324">
        <f>1+A4</f>
        <v>3</v>
      </c>
      <c r="B5" s="325" t="s">
        <v>321</v>
      </c>
      <c r="C5" s="325" t="s">
        <v>324</v>
      </c>
      <c r="D5" s="326">
        <v>2800</v>
      </c>
      <c r="E5" s="326">
        <v>102.5</v>
      </c>
      <c r="F5" s="327">
        <v>44866</v>
      </c>
      <c r="G5" s="328" t="s">
        <v>314</v>
      </c>
      <c r="H5" s="325" t="s">
        <v>321</v>
      </c>
      <c r="I5" s="328" t="s">
        <v>315</v>
      </c>
      <c r="J5" s="328" t="s">
        <v>316</v>
      </c>
      <c r="K5" s="320" t="s">
        <v>326</v>
      </c>
      <c r="L5" s="323"/>
      <c r="M5" s="323"/>
      <c r="N5" s="323"/>
      <c r="O5" s="320">
        <v>30</v>
      </c>
      <c r="P5" s="321">
        <f t="shared" si="0"/>
        <v>2800</v>
      </c>
      <c r="Q5" s="321">
        <f t="shared" si="1"/>
        <v>102.5</v>
      </c>
      <c r="R5" s="322">
        <f t="shared" si="2"/>
        <v>193.5</v>
      </c>
      <c r="S5" s="321">
        <f t="shared" si="3"/>
        <v>3096</v>
      </c>
      <c r="T5" s="322"/>
      <c r="U5" s="322">
        <f>+S5*1.55%</f>
        <v>47.988</v>
      </c>
      <c r="V5" s="322">
        <f>+S5*1.74%</f>
        <v>53.870399999999997</v>
      </c>
      <c r="W5" s="322">
        <f>+S5*10%</f>
        <v>309.60000000000002</v>
      </c>
      <c r="X5" s="322">
        <v>0</v>
      </c>
      <c r="Y5" s="322">
        <f t="shared" si="4"/>
        <v>411.45839999999998</v>
      </c>
      <c r="Z5" s="322">
        <f t="shared" si="5"/>
        <v>2684.5416</v>
      </c>
      <c r="AA5" s="323"/>
      <c r="AB5" s="322">
        <f t="shared" si="6"/>
        <v>278.64</v>
      </c>
      <c r="AC5" s="322">
        <f>350/2</f>
        <v>175</v>
      </c>
      <c r="AD5" s="323"/>
      <c r="AE5" s="322">
        <v>241.875</v>
      </c>
      <c r="AF5" s="322">
        <v>527.28750000000002</v>
      </c>
      <c r="AG5" s="322">
        <v>241.875</v>
      </c>
      <c r="AH5" s="323"/>
      <c r="AI5" s="322">
        <f t="shared" si="7"/>
        <v>4560.6774999999998</v>
      </c>
      <c r="AJ5" s="329">
        <f>+AI5+AI3</f>
        <v>7862.5549999999994</v>
      </c>
    </row>
    <row r="6" spans="1:36" ht="12.5" thickBot="1" x14ac:dyDescent="0.4">
      <c r="P6" s="340">
        <f>+SUM(P3:P5)</f>
        <v>8800</v>
      </c>
      <c r="Q6" s="340">
        <f t="shared" ref="Q6:Z6" si="8">+SUM(Q3:Q5)</f>
        <v>307.5</v>
      </c>
      <c r="R6" s="340">
        <f t="shared" si="8"/>
        <v>607.16666666666663</v>
      </c>
      <c r="S6" s="340">
        <f t="shared" si="8"/>
        <v>9714.6666666666661</v>
      </c>
      <c r="T6" s="340">
        <f t="shared" si="8"/>
        <v>291.54666666666668</v>
      </c>
      <c r="U6" s="340">
        <f t="shared" si="8"/>
        <v>115.816</v>
      </c>
      <c r="V6" s="340">
        <f t="shared" si="8"/>
        <v>130.0128</v>
      </c>
      <c r="W6" s="340">
        <f t="shared" si="8"/>
        <v>747.2</v>
      </c>
      <c r="X6" s="340">
        <f t="shared" si="8"/>
        <v>0</v>
      </c>
      <c r="Y6" s="340">
        <f t="shared" si="8"/>
        <v>1284.5754666666667</v>
      </c>
      <c r="Z6" s="340">
        <f t="shared" si="8"/>
        <v>8430.0912000000008</v>
      </c>
      <c r="AB6" s="340">
        <f t="shared" ref="AB6" si="9">+SUM(AB3:AB5)</f>
        <v>874.31999999999994</v>
      </c>
      <c r="AC6" s="340">
        <f t="shared" ref="AC6" si="10">+SUM(AC3:AC5)</f>
        <v>500</v>
      </c>
      <c r="AE6" s="340">
        <f t="shared" ref="AE6" si="11">+SUM(AE3:AE5)</f>
        <v>758.95833333333337</v>
      </c>
      <c r="AF6" s="340">
        <f t="shared" ref="AF6" si="12">+SUM(AF3:AF5)</f>
        <v>1654.5291666666667</v>
      </c>
      <c r="AG6" s="340">
        <f t="shared" ref="AG6" si="13">+SUM(AG3:AG5)</f>
        <v>758.95833333333337</v>
      </c>
      <c r="AI6" s="225">
        <f>+SUM(AI3:AI5)</f>
        <v>14261.432499999999</v>
      </c>
    </row>
    <row r="7" spans="1:36" ht="12.5" thickTop="1" x14ac:dyDescent="0.35">
      <c r="P7" s="4">
        <v>6211</v>
      </c>
      <c r="Q7" s="4">
        <v>6211</v>
      </c>
      <c r="R7" s="4">
        <v>622</v>
      </c>
      <c r="T7" s="4">
        <v>4032</v>
      </c>
      <c r="U7" s="4">
        <v>417</v>
      </c>
      <c r="V7" s="4">
        <v>417</v>
      </c>
      <c r="W7" s="4">
        <v>417</v>
      </c>
      <c r="Z7" s="4">
        <v>4111</v>
      </c>
      <c r="AB7" s="4">
        <v>6271</v>
      </c>
      <c r="AC7" s="4">
        <v>6274</v>
      </c>
      <c r="AE7" s="4">
        <v>6291</v>
      </c>
      <c r="AF7" s="4">
        <v>6214</v>
      </c>
      <c r="AG7" s="4">
        <v>6215</v>
      </c>
    </row>
    <row r="8" spans="1:36" x14ac:dyDescent="0.35">
      <c r="P8" s="4" t="s">
        <v>265</v>
      </c>
      <c r="Q8" s="4" t="s">
        <v>265</v>
      </c>
      <c r="R8" s="4" t="s">
        <v>507</v>
      </c>
      <c r="T8" s="4" t="s">
        <v>255</v>
      </c>
      <c r="U8" s="4" t="s">
        <v>513</v>
      </c>
      <c r="V8" s="4" t="s">
        <v>513</v>
      </c>
      <c r="W8" s="4" t="s">
        <v>513</v>
      </c>
      <c r="Z8" s="4" t="s">
        <v>266</v>
      </c>
      <c r="AB8" s="4" t="s">
        <v>508</v>
      </c>
      <c r="AC8" s="4" t="s">
        <v>509</v>
      </c>
      <c r="AE8" s="4" t="s">
        <v>511</v>
      </c>
      <c r="AF8" s="4" t="s">
        <v>510</v>
      </c>
      <c r="AG8" s="4" t="s">
        <v>253</v>
      </c>
    </row>
    <row r="9" spans="1:36" x14ac:dyDescent="0.35">
      <c r="AB9" s="4">
        <v>4031</v>
      </c>
      <c r="AC9" s="4">
        <v>4039</v>
      </c>
      <c r="AE9" s="4">
        <v>4151</v>
      </c>
      <c r="AF9" s="4">
        <v>4114</v>
      </c>
      <c r="AG9" s="4">
        <v>4115</v>
      </c>
    </row>
    <row r="10" spans="1:36" x14ac:dyDescent="0.35">
      <c r="AB10" s="4" t="s">
        <v>512</v>
      </c>
      <c r="AC10" s="4" t="s">
        <v>514</v>
      </c>
      <c r="AE10" s="4" t="s">
        <v>517</v>
      </c>
      <c r="AF10" s="4" t="s">
        <v>515</v>
      </c>
      <c r="AG10" s="4" t="s">
        <v>516</v>
      </c>
    </row>
    <row r="11" spans="1:36" x14ac:dyDescent="0.35">
      <c r="P11" s="337">
        <v>9111</v>
      </c>
      <c r="Q11" s="337">
        <v>9111</v>
      </c>
      <c r="R11" s="337">
        <v>912</v>
      </c>
      <c r="AB11" s="337">
        <v>9171</v>
      </c>
      <c r="AC11" s="337">
        <v>9174</v>
      </c>
      <c r="AD11" s="337"/>
      <c r="AE11" s="337">
        <v>9191</v>
      </c>
      <c r="AF11" s="337">
        <v>9114</v>
      </c>
      <c r="AG11" s="337">
        <v>9115</v>
      </c>
    </row>
    <row r="12" spans="1:36" x14ac:dyDescent="0.35">
      <c r="P12" s="337" t="s">
        <v>518</v>
      </c>
      <c r="Q12" s="337" t="s">
        <v>518</v>
      </c>
      <c r="R12" s="337" t="s">
        <v>519</v>
      </c>
      <c r="AB12" s="337" t="s">
        <v>520</v>
      </c>
      <c r="AC12" s="337" t="s">
        <v>521</v>
      </c>
      <c r="AD12" s="337"/>
      <c r="AE12" s="337" t="s">
        <v>522</v>
      </c>
      <c r="AF12" s="337" t="s">
        <v>523</v>
      </c>
      <c r="AG12" s="337" t="s">
        <v>524</v>
      </c>
    </row>
    <row r="15" spans="1:36" x14ac:dyDescent="0.35">
      <c r="T15" s="342" t="s">
        <v>235</v>
      </c>
      <c r="U15" s="342" t="s">
        <v>236</v>
      </c>
    </row>
    <row r="16" spans="1:36" x14ac:dyDescent="0.35">
      <c r="O16" s="5">
        <v>9111</v>
      </c>
      <c r="P16" s="5" t="s">
        <v>518</v>
      </c>
      <c r="Q16" s="5"/>
      <c r="R16" s="5"/>
      <c r="S16" s="5"/>
      <c r="T16" s="343">
        <f>+SUM(P5:Q5)</f>
        <v>2902.5</v>
      </c>
      <c r="U16" s="5"/>
    </row>
    <row r="17" spans="15:22" x14ac:dyDescent="0.35">
      <c r="O17" s="42">
        <v>9211</v>
      </c>
      <c r="P17" s="42" t="s">
        <v>525</v>
      </c>
      <c r="Q17" s="5"/>
      <c r="R17" s="5"/>
      <c r="S17" s="5"/>
      <c r="T17" s="344">
        <f>+SUM(P4:Q4)</f>
        <v>4102.5</v>
      </c>
      <c r="U17" s="5"/>
    </row>
    <row r="18" spans="15:22" x14ac:dyDescent="0.35">
      <c r="O18" s="42">
        <v>9311</v>
      </c>
      <c r="P18" s="42" t="s">
        <v>526</v>
      </c>
      <c r="Q18" s="5"/>
      <c r="R18" s="5"/>
      <c r="S18" s="5"/>
      <c r="T18" s="344">
        <f>+SUM(P3:Q3)</f>
        <v>2102.5</v>
      </c>
      <c r="U18" s="5"/>
    </row>
    <row r="19" spans="15:22" x14ac:dyDescent="0.35">
      <c r="O19" s="5">
        <v>912</v>
      </c>
      <c r="P19" s="5" t="s">
        <v>519</v>
      </c>
      <c r="Q19" s="5"/>
      <c r="R19" s="5"/>
      <c r="S19" s="5"/>
      <c r="T19" s="343">
        <f>+R5</f>
        <v>193.5</v>
      </c>
      <c r="U19" s="5"/>
    </row>
    <row r="20" spans="15:22" x14ac:dyDescent="0.35">
      <c r="O20" s="5">
        <v>922</v>
      </c>
      <c r="P20" s="42" t="s">
        <v>527</v>
      </c>
      <c r="Q20" s="5"/>
      <c r="R20" s="5"/>
      <c r="S20" s="5"/>
      <c r="T20" s="343">
        <f>+R4</f>
        <v>273.5</v>
      </c>
      <c r="U20" s="5"/>
    </row>
    <row r="21" spans="15:22" x14ac:dyDescent="0.35">
      <c r="O21" s="5">
        <v>932</v>
      </c>
      <c r="P21" s="42" t="s">
        <v>528</v>
      </c>
      <c r="Q21" s="5"/>
      <c r="R21" s="5"/>
      <c r="S21" s="5"/>
      <c r="T21" s="343">
        <f>+R3</f>
        <v>140.16666666666666</v>
      </c>
      <c r="U21" s="5"/>
    </row>
    <row r="22" spans="15:22" x14ac:dyDescent="0.35">
      <c r="O22" s="5">
        <v>4032</v>
      </c>
      <c r="P22" s="5" t="s">
        <v>255</v>
      </c>
      <c r="Q22" s="5"/>
      <c r="R22" s="5"/>
      <c r="S22" s="5"/>
      <c r="T22" s="5"/>
      <c r="U22" s="161">
        <f>+T6</f>
        <v>291.54666666666668</v>
      </c>
    </row>
    <row r="23" spans="15:22" x14ac:dyDescent="0.35">
      <c r="O23" s="4">
        <v>417</v>
      </c>
      <c r="P23" s="4" t="s">
        <v>513</v>
      </c>
      <c r="R23" s="5"/>
      <c r="S23" s="5"/>
      <c r="T23" s="5"/>
      <c r="U23" s="161">
        <f>+SUM(U6:W6)</f>
        <v>993.02880000000005</v>
      </c>
    </row>
    <row r="24" spans="15:22" x14ac:dyDescent="0.35">
      <c r="O24" s="4">
        <v>4111</v>
      </c>
      <c r="P24" s="4" t="s">
        <v>266</v>
      </c>
      <c r="U24" s="161">
        <f>+Z6</f>
        <v>8430.0912000000008</v>
      </c>
    </row>
    <row r="25" spans="15:22" ht="12.5" thickBot="1" x14ac:dyDescent="0.4">
      <c r="T25" s="225">
        <f>+SUM(T16:T24)</f>
        <v>9714.6666666666661</v>
      </c>
      <c r="U25" s="225">
        <f>+SUM(U16:U24)</f>
        <v>9714.6666666666679</v>
      </c>
      <c r="V25" s="161">
        <f>+T25-U25</f>
        <v>0</v>
      </c>
    </row>
    <row r="26" spans="15:22" ht="12.5" thickTop="1" x14ac:dyDescent="0.35"/>
    <row r="27" spans="15:22" x14ac:dyDescent="0.35">
      <c r="O27" s="4">
        <v>6211</v>
      </c>
      <c r="P27" s="4" t="s">
        <v>265</v>
      </c>
      <c r="T27" s="161">
        <f>+SUM(T16:T18)</f>
        <v>9107.5</v>
      </c>
    </row>
    <row r="28" spans="15:22" x14ac:dyDescent="0.35">
      <c r="O28" s="4">
        <v>622</v>
      </c>
      <c r="P28" s="4" t="s">
        <v>507</v>
      </c>
      <c r="T28" s="161">
        <f>+SUM(T19:T21)</f>
        <v>607.16666666666663</v>
      </c>
    </row>
    <row r="29" spans="15:22" x14ac:dyDescent="0.35">
      <c r="O29" s="4">
        <v>79</v>
      </c>
      <c r="P29" s="4" t="s">
        <v>529</v>
      </c>
      <c r="U29" s="161">
        <f>+SUM(T27:T28)</f>
        <v>9714.6666666666661</v>
      </c>
    </row>
    <row r="30" spans="15:22" ht="12.5" thickBot="1" x14ac:dyDescent="0.4">
      <c r="T30" s="225">
        <f>+SUM(T27:T29)</f>
        <v>9714.6666666666661</v>
      </c>
      <c r="U30" s="225">
        <f>+SUM(U27:U29)</f>
        <v>9714.6666666666661</v>
      </c>
      <c r="V30" s="161">
        <f>+T30-U30</f>
        <v>0</v>
      </c>
    </row>
    <row r="31" spans="15:22" ht="12.5" thickTop="1" x14ac:dyDescent="0.35"/>
    <row r="32" spans="15:22" x14ac:dyDescent="0.35">
      <c r="O32" s="5">
        <v>9171</v>
      </c>
      <c r="P32" s="5" t="s">
        <v>520</v>
      </c>
      <c r="Q32" s="5"/>
      <c r="R32" s="5"/>
      <c r="S32" s="5"/>
      <c r="T32" s="343">
        <f>+AB5</f>
        <v>278.64</v>
      </c>
      <c r="U32" s="5"/>
    </row>
    <row r="33" spans="15:22" x14ac:dyDescent="0.35">
      <c r="O33" s="5">
        <v>9271</v>
      </c>
      <c r="P33" s="42" t="s">
        <v>530</v>
      </c>
      <c r="Q33" s="5"/>
      <c r="R33" s="5"/>
      <c r="S33" s="5"/>
      <c r="T33" s="343">
        <f>+AB4</f>
        <v>393.84</v>
      </c>
      <c r="U33" s="5"/>
    </row>
    <row r="34" spans="15:22" x14ac:dyDescent="0.35">
      <c r="O34" s="5">
        <v>9371</v>
      </c>
      <c r="P34" s="42" t="s">
        <v>531</v>
      </c>
      <c r="Q34" s="5"/>
      <c r="R34" s="5"/>
      <c r="S34" s="5"/>
      <c r="T34" s="343">
        <f>+AB3</f>
        <v>201.83999999999997</v>
      </c>
      <c r="U34" s="5"/>
    </row>
    <row r="35" spans="15:22" x14ac:dyDescent="0.35">
      <c r="O35" s="5">
        <v>4031</v>
      </c>
      <c r="P35" s="5" t="s">
        <v>512</v>
      </c>
      <c r="Q35" s="5"/>
      <c r="R35" s="5"/>
      <c r="S35" s="5"/>
      <c r="T35" s="5"/>
      <c r="U35" s="343">
        <f>+SUM(T32:T34)</f>
        <v>874.31999999999994</v>
      </c>
    </row>
    <row r="36" spans="15:22" x14ac:dyDescent="0.35">
      <c r="O36" s="5">
        <v>9174</v>
      </c>
      <c r="P36" s="5" t="s">
        <v>521</v>
      </c>
      <c r="Q36" s="5"/>
      <c r="R36" s="5"/>
      <c r="S36" s="5"/>
      <c r="T36" s="343">
        <f>+AC5</f>
        <v>175</v>
      </c>
      <c r="U36" s="5"/>
    </row>
    <row r="37" spans="15:22" x14ac:dyDescent="0.35">
      <c r="O37" s="5">
        <v>9274</v>
      </c>
      <c r="P37" s="42" t="s">
        <v>532</v>
      </c>
      <c r="Q37" s="5"/>
      <c r="R37" s="5"/>
      <c r="S37" s="5"/>
      <c r="T37" s="343">
        <f>+AC4</f>
        <v>200</v>
      </c>
      <c r="U37" s="5"/>
    </row>
    <row r="38" spans="15:22" x14ac:dyDescent="0.35">
      <c r="O38" s="5">
        <v>9374</v>
      </c>
      <c r="P38" s="42" t="s">
        <v>533</v>
      </c>
      <c r="Q38" s="5"/>
      <c r="R38" s="5"/>
      <c r="S38" s="5"/>
      <c r="T38" s="343">
        <f>+AC3</f>
        <v>125</v>
      </c>
      <c r="U38" s="5"/>
    </row>
    <row r="39" spans="15:22" x14ac:dyDescent="0.35">
      <c r="O39" s="5">
        <v>4039</v>
      </c>
      <c r="P39" s="5" t="s">
        <v>514</v>
      </c>
      <c r="Q39" s="5"/>
      <c r="R39" s="5"/>
      <c r="S39" s="5"/>
      <c r="T39" s="5"/>
      <c r="U39" s="343">
        <f>+SUM(T36:T38)</f>
        <v>500</v>
      </c>
    </row>
    <row r="40" spans="15:22" ht="12.5" thickBot="1" x14ac:dyDescent="0.4">
      <c r="T40" s="225">
        <f>+SUM(T32:T39)</f>
        <v>1374.32</v>
      </c>
      <c r="U40" s="225">
        <f>+SUM(U32:U39)</f>
        <v>1374.32</v>
      </c>
      <c r="V40" s="161">
        <f>+T40-U40</f>
        <v>0</v>
      </c>
    </row>
    <row r="41" spans="15:22" ht="12.5" thickTop="1" x14ac:dyDescent="0.35"/>
    <row r="42" spans="15:22" x14ac:dyDescent="0.35">
      <c r="O42" s="4">
        <v>6271</v>
      </c>
      <c r="P42" s="4" t="s">
        <v>508</v>
      </c>
      <c r="T42" s="161">
        <f>+SUM(T32:T34)</f>
        <v>874.31999999999994</v>
      </c>
    </row>
    <row r="43" spans="15:22" x14ac:dyDescent="0.35">
      <c r="O43" s="4">
        <v>6274</v>
      </c>
      <c r="P43" s="4" t="s">
        <v>509</v>
      </c>
      <c r="T43" s="161">
        <f>+SUM(T36:T38)</f>
        <v>500</v>
      </c>
    </row>
    <row r="44" spans="15:22" x14ac:dyDescent="0.35">
      <c r="O44" s="4">
        <v>79</v>
      </c>
      <c r="P44" s="4" t="s">
        <v>529</v>
      </c>
      <c r="U44" s="161">
        <f>+SUM(T42:T43)</f>
        <v>1374.32</v>
      </c>
    </row>
    <row r="45" spans="15:22" ht="12.5" thickBot="1" x14ac:dyDescent="0.4">
      <c r="T45" s="225">
        <f>+SUM(T42:T44)</f>
        <v>1374.32</v>
      </c>
      <c r="U45" s="225">
        <f>+SUM(U42:U44)</f>
        <v>1374.32</v>
      </c>
      <c r="V45" s="161">
        <f>+T45-U45</f>
        <v>0</v>
      </c>
    </row>
    <row r="46" spans="15:22" ht="12.5" thickTop="1" x14ac:dyDescent="0.35"/>
    <row r="47" spans="15:22" x14ac:dyDescent="0.35">
      <c r="O47" s="5">
        <v>9191</v>
      </c>
      <c r="P47" s="5" t="s">
        <v>522</v>
      </c>
      <c r="Q47" s="5"/>
      <c r="R47" s="5"/>
      <c r="S47" s="5"/>
      <c r="T47" s="343">
        <f>+AE5</f>
        <v>241.875</v>
      </c>
      <c r="U47" s="5"/>
    </row>
    <row r="48" spans="15:22" x14ac:dyDescent="0.35">
      <c r="O48" s="5">
        <v>9291</v>
      </c>
      <c r="P48" s="42" t="s">
        <v>534</v>
      </c>
      <c r="Q48" s="5"/>
      <c r="R48" s="5"/>
      <c r="S48" s="5"/>
      <c r="T48" s="343">
        <f>+AE4</f>
        <v>341.875</v>
      </c>
      <c r="U48" s="5"/>
    </row>
    <row r="49" spans="15:22" x14ac:dyDescent="0.35">
      <c r="O49" s="5">
        <v>9391</v>
      </c>
      <c r="P49" s="42" t="s">
        <v>535</v>
      </c>
      <c r="Q49" s="5"/>
      <c r="R49" s="5"/>
      <c r="S49" s="5"/>
      <c r="T49" s="343">
        <f>+AE3</f>
        <v>175.20833333333334</v>
      </c>
      <c r="U49" s="5"/>
    </row>
    <row r="50" spans="15:22" x14ac:dyDescent="0.35">
      <c r="O50" s="5">
        <v>4151</v>
      </c>
      <c r="P50" s="5" t="s">
        <v>517</v>
      </c>
      <c r="Q50" s="5"/>
      <c r="R50" s="5"/>
      <c r="S50" s="5"/>
      <c r="T50" s="5"/>
      <c r="U50" s="343">
        <f>+SUM(T47:T49)</f>
        <v>758.95833333333337</v>
      </c>
    </row>
    <row r="51" spans="15:22" x14ac:dyDescent="0.35">
      <c r="O51" s="5">
        <v>9114</v>
      </c>
      <c r="P51" s="5" t="s">
        <v>523</v>
      </c>
      <c r="Q51" s="5"/>
      <c r="R51" s="5"/>
      <c r="S51" s="5"/>
      <c r="T51" s="343">
        <f>+AF5</f>
        <v>527.28750000000002</v>
      </c>
      <c r="U51" s="5"/>
    </row>
    <row r="52" spans="15:22" x14ac:dyDescent="0.35">
      <c r="O52" s="5">
        <v>9214</v>
      </c>
      <c r="P52" s="42" t="s">
        <v>536</v>
      </c>
      <c r="Q52" s="5"/>
      <c r="R52" s="5"/>
      <c r="S52" s="5"/>
      <c r="T52" s="343">
        <f>+AF4</f>
        <v>745.28750000000002</v>
      </c>
      <c r="U52" s="5"/>
    </row>
    <row r="53" spans="15:22" x14ac:dyDescent="0.35">
      <c r="O53" s="5">
        <v>9314</v>
      </c>
      <c r="P53" s="42" t="s">
        <v>537</v>
      </c>
      <c r="Q53" s="5"/>
      <c r="R53" s="5"/>
      <c r="S53" s="5"/>
      <c r="T53" s="343">
        <f>+AF3</f>
        <v>381.95416666666671</v>
      </c>
      <c r="U53" s="5"/>
    </row>
    <row r="54" spans="15:22" x14ac:dyDescent="0.35">
      <c r="O54" s="5">
        <v>4114</v>
      </c>
      <c r="P54" s="5" t="s">
        <v>515</v>
      </c>
      <c r="Q54" s="5"/>
      <c r="R54" s="5"/>
      <c r="S54" s="5"/>
      <c r="T54" s="5"/>
      <c r="U54" s="343">
        <f>+SUM(T51:T53)</f>
        <v>1654.5291666666667</v>
      </c>
    </row>
    <row r="55" spans="15:22" x14ac:dyDescent="0.35">
      <c r="O55" s="5">
        <v>9115</v>
      </c>
      <c r="P55" s="5" t="s">
        <v>524</v>
      </c>
      <c r="Q55" s="5"/>
      <c r="R55" s="5"/>
      <c r="S55" s="5"/>
      <c r="T55" s="343">
        <f>+AG5</f>
        <v>241.875</v>
      </c>
      <c r="U55" s="5"/>
    </row>
    <row r="56" spans="15:22" x14ac:dyDescent="0.35">
      <c r="O56" s="5">
        <v>9215</v>
      </c>
      <c r="P56" s="42" t="s">
        <v>538</v>
      </c>
      <c r="Q56" s="5"/>
      <c r="R56" s="5"/>
      <c r="S56" s="5"/>
      <c r="T56" s="343">
        <f>+AG4</f>
        <v>341.875</v>
      </c>
      <c r="U56" s="343"/>
    </row>
    <row r="57" spans="15:22" x14ac:dyDescent="0.35">
      <c r="O57" s="5">
        <v>9315</v>
      </c>
      <c r="P57" s="42" t="s">
        <v>539</v>
      </c>
      <c r="Q57" s="5"/>
      <c r="R57" s="5"/>
      <c r="S57" s="5"/>
      <c r="T57" s="343">
        <f>+AG3</f>
        <v>175.20833333333334</v>
      </c>
      <c r="U57" s="5"/>
    </row>
    <row r="58" spans="15:22" x14ac:dyDescent="0.35">
      <c r="O58" s="5">
        <v>4115</v>
      </c>
      <c r="P58" s="5" t="s">
        <v>516</v>
      </c>
      <c r="Q58" s="5"/>
      <c r="R58" s="5"/>
      <c r="S58" s="5"/>
      <c r="T58" s="5"/>
      <c r="U58" s="343">
        <f>+SUM(T55:T57)</f>
        <v>758.95833333333337</v>
      </c>
    </row>
    <row r="59" spans="15:22" ht="12.5" thickBot="1" x14ac:dyDescent="0.4">
      <c r="T59" s="225">
        <f>+SUM(T47:T58)</f>
        <v>3172.4458333333337</v>
      </c>
      <c r="U59" s="225">
        <f>+SUM(U47:U58)</f>
        <v>3172.4458333333337</v>
      </c>
      <c r="V59" s="161">
        <f>+T59-U59</f>
        <v>0</v>
      </c>
    </row>
    <row r="60" spans="15:22" ht="12.5" thickTop="1" x14ac:dyDescent="0.35"/>
    <row r="61" spans="15:22" x14ac:dyDescent="0.35">
      <c r="O61" s="4">
        <v>6291</v>
      </c>
      <c r="P61" s="4" t="s">
        <v>511</v>
      </c>
      <c r="T61" s="161">
        <f>+SUM(T47:T49)</f>
        <v>758.95833333333337</v>
      </c>
    </row>
    <row r="62" spans="15:22" x14ac:dyDescent="0.35">
      <c r="O62" s="4">
        <v>6214</v>
      </c>
      <c r="P62" s="4" t="s">
        <v>510</v>
      </c>
      <c r="T62" s="161">
        <f>+SUM(T51:T54)</f>
        <v>1654.5291666666667</v>
      </c>
    </row>
    <row r="63" spans="15:22" x14ac:dyDescent="0.35">
      <c r="O63" s="4">
        <v>6215</v>
      </c>
      <c r="P63" s="4" t="s">
        <v>253</v>
      </c>
      <c r="T63" s="161">
        <f>+SUM(T55:T57)</f>
        <v>758.95833333333337</v>
      </c>
    </row>
    <row r="64" spans="15:22" x14ac:dyDescent="0.35">
      <c r="O64" s="4">
        <v>79</v>
      </c>
      <c r="P64" s="4" t="s">
        <v>529</v>
      </c>
      <c r="U64" s="161">
        <f>+SUM(T61:T63)</f>
        <v>3172.4458333333337</v>
      </c>
    </row>
    <row r="65" spans="20:22" ht="12.5" thickBot="1" x14ac:dyDescent="0.4">
      <c r="T65" s="225">
        <f>+SUM(T61:T64)</f>
        <v>3172.4458333333337</v>
      </c>
      <c r="U65" s="225">
        <f>+SUM(U61:U64)</f>
        <v>3172.4458333333337</v>
      </c>
      <c r="V65" s="161">
        <f>+T65-U65</f>
        <v>0</v>
      </c>
    </row>
    <row r="66" spans="20:22" ht="12.5" thickTop="1" x14ac:dyDescent="0.35"/>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DAA34-2D41-45FB-BF10-5CC2775E1517}">
  <sheetPr>
    <tabColor theme="9" tint="-0.499984740745262"/>
  </sheetPr>
  <dimension ref="A2:J34"/>
  <sheetViews>
    <sheetView showGridLines="0" topLeftCell="A16" zoomScale="120" zoomScaleNormal="120" workbookViewId="0">
      <selection activeCell="B31" sqref="B31:B32"/>
    </sheetView>
  </sheetViews>
  <sheetFormatPr baseColWidth="10" defaultRowHeight="12" x14ac:dyDescent="0.35"/>
  <cols>
    <col min="1" max="1" width="2.1796875" style="1" bestFit="1" customWidth="1"/>
    <col min="2" max="2" width="16.6328125" style="1" customWidth="1"/>
    <col min="3" max="3" width="10.90625" style="1"/>
    <col min="4" max="4" width="18.6328125" style="1" customWidth="1"/>
    <col min="5" max="6" width="10.90625" style="1"/>
    <col min="7" max="7" width="12.453125" style="1" bestFit="1" customWidth="1"/>
    <col min="8" max="16384" width="10.90625" style="1"/>
  </cols>
  <sheetData>
    <row r="2" spans="1:10" x14ac:dyDescent="0.35">
      <c r="B2" s="132" t="s">
        <v>482</v>
      </c>
      <c r="D2" s="132" t="s">
        <v>483</v>
      </c>
    </row>
    <row r="3" spans="1:10" x14ac:dyDescent="0.35">
      <c r="B3" s="132" t="s">
        <v>484</v>
      </c>
      <c r="D3" s="132" t="s">
        <v>485</v>
      </c>
      <c r="I3" s="1" t="s">
        <v>235</v>
      </c>
      <c r="J3" s="1" t="s">
        <v>236</v>
      </c>
    </row>
    <row r="4" spans="1:10" x14ac:dyDescent="0.35">
      <c r="B4" s="179">
        <v>62</v>
      </c>
      <c r="D4" s="352">
        <v>9</v>
      </c>
      <c r="F4" s="353">
        <v>79</v>
      </c>
      <c r="H4" s="316" t="s">
        <v>486</v>
      </c>
      <c r="I4" s="1" t="s">
        <v>468</v>
      </c>
    </row>
    <row r="5" spans="1:10" x14ac:dyDescent="0.35">
      <c r="B5" s="179">
        <v>63</v>
      </c>
      <c r="D5" s="352"/>
      <c r="F5" s="353"/>
      <c r="H5" s="1">
        <v>79</v>
      </c>
      <c r="J5" s="1" t="s">
        <v>468</v>
      </c>
    </row>
    <row r="6" spans="1:10" x14ac:dyDescent="0.35">
      <c r="B6" s="179">
        <v>64</v>
      </c>
      <c r="D6" s="352"/>
      <c r="F6" s="353"/>
    </row>
    <row r="7" spans="1:10" x14ac:dyDescent="0.35">
      <c r="B7" s="179">
        <v>65</v>
      </c>
      <c r="D7" s="352"/>
      <c r="F7" s="353"/>
    </row>
    <row r="8" spans="1:10" x14ac:dyDescent="0.35">
      <c r="B8" s="179">
        <v>68</v>
      </c>
      <c r="D8" s="352"/>
      <c r="F8" s="353"/>
    </row>
    <row r="11" spans="1:10" x14ac:dyDescent="0.35">
      <c r="A11" s="1">
        <v>62</v>
      </c>
      <c r="B11" s="1" t="s">
        <v>487</v>
      </c>
      <c r="C11" s="1" t="s">
        <v>488</v>
      </c>
      <c r="D11" s="1" t="s">
        <v>489</v>
      </c>
      <c r="G11" s="1" t="s">
        <v>490</v>
      </c>
      <c r="H11" s="1" t="s">
        <v>491</v>
      </c>
    </row>
    <row r="12" spans="1:10" x14ac:dyDescent="0.35">
      <c r="A12" s="1">
        <v>62</v>
      </c>
      <c r="B12" s="1" t="s">
        <v>492</v>
      </c>
      <c r="C12" s="1" t="s">
        <v>493</v>
      </c>
      <c r="D12" s="1" t="s">
        <v>494</v>
      </c>
      <c r="G12" s="1" t="s">
        <v>495</v>
      </c>
      <c r="H12" s="1" t="s">
        <v>491</v>
      </c>
    </row>
    <row r="13" spans="1:10" x14ac:dyDescent="0.35">
      <c r="A13" s="1">
        <v>62</v>
      </c>
      <c r="B13" s="1" t="s">
        <v>496</v>
      </c>
      <c r="C13" s="1" t="s">
        <v>148</v>
      </c>
      <c r="D13" s="1" t="s">
        <v>497</v>
      </c>
      <c r="G13" s="1" t="s">
        <v>498</v>
      </c>
      <c r="H13" s="1" t="s">
        <v>499</v>
      </c>
    </row>
    <row r="14" spans="1:10" x14ac:dyDescent="0.35">
      <c r="A14" s="317">
        <v>62</v>
      </c>
      <c r="B14" s="317" t="s">
        <v>500</v>
      </c>
      <c r="C14" s="317" t="s">
        <v>501</v>
      </c>
      <c r="D14" s="317" t="s">
        <v>502</v>
      </c>
      <c r="E14" s="317"/>
    </row>
    <row r="16" spans="1:10" x14ac:dyDescent="0.35">
      <c r="A16" s="1">
        <v>62</v>
      </c>
      <c r="B16" s="1" t="s">
        <v>487</v>
      </c>
      <c r="C16" s="1" t="s">
        <v>488</v>
      </c>
      <c r="D16" s="1" t="s">
        <v>489</v>
      </c>
    </row>
    <row r="17" spans="1:6" x14ac:dyDescent="0.35">
      <c r="A17" s="1">
        <v>62</v>
      </c>
      <c r="B17" s="1" t="s">
        <v>492</v>
      </c>
      <c r="C17" s="1" t="s">
        <v>493</v>
      </c>
      <c r="D17" s="1" t="s">
        <v>494</v>
      </c>
    </row>
    <row r="18" spans="1:6" x14ac:dyDescent="0.35">
      <c r="A18" s="1">
        <v>62</v>
      </c>
      <c r="B18" s="1" t="s">
        <v>496</v>
      </c>
      <c r="C18" s="1" t="s">
        <v>148</v>
      </c>
      <c r="D18" s="1" t="s">
        <v>497</v>
      </c>
    </row>
    <row r="19" spans="1:6" x14ac:dyDescent="0.35">
      <c r="A19" s="289">
        <v>62</v>
      </c>
      <c r="B19" s="289" t="s">
        <v>500</v>
      </c>
      <c r="C19" s="289" t="s">
        <v>316</v>
      </c>
      <c r="D19" s="289" t="s">
        <v>503</v>
      </c>
      <c r="E19" s="289"/>
    </row>
    <row r="21" spans="1:6" x14ac:dyDescent="0.35">
      <c r="B21" s="318" t="s">
        <v>483</v>
      </c>
      <c r="D21" s="318" t="s">
        <v>482</v>
      </c>
    </row>
    <row r="22" spans="1:6" x14ac:dyDescent="0.35">
      <c r="B22" s="318" t="s">
        <v>485</v>
      </c>
      <c r="D22" s="318" t="s">
        <v>484</v>
      </c>
    </row>
    <row r="23" spans="1:6" x14ac:dyDescent="0.35">
      <c r="B23" s="354">
        <v>9</v>
      </c>
      <c r="D23" s="319">
        <v>62</v>
      </c>
    </row>
    <row r="24" spans="1:6" x14ac:dyDescent="0.35">
      <c r="B24" s="354"/>
      <c r="D24" s="319">
        <v>63</v>
      </c>
    </row>
    <row r="25" spans="1:6" x14ac:dyDescent="0.35">
      <c r="B25" s="354"/>
      <c r="D25" s="319">
        <v>64</v>
      </c>
    </row>
    <row r="26" spans="1:6" x14ac:dyDescent="0.35">
      <c r="B26" s="354"/>
      <c r="D26" s="319">
        <v>65</v>
      </c>
    </row>
    <row r="27" spans="1:6" x14ac:dyDescent="0.35">
      <c r="B27" s="354"/>
      <c r="D27" s="319">
        <v>68</v>
      </c>
    </row>
    <row r="30" spans="1:6" x14ac:dyDescent="0.35">
      <c r="B30" s="341">
        <v>91</v>
      </c>
      <c r="C30" s="341" t="s">
        <v>504</v>
      </c>
      <c r="D30" s="341"/>
      <c r="F30" s="355">
        <v>79</v>
      </c>
    </row>
    <row r="31" spans="1:6" x14ac:dyDescent="0.35">
      <c r="B31" s="341">
        <v>92</v>
      </c>
      <c r="C31" s="341" t="s">
        <v>505</v>
      </c>
      <c r="D31" s="341"/>
      <c r="F31" s="356"/>
    </row>
    <row r="32" spans="1:6" x14ac:dyDescent="0.35">
      <c r="B32" s="341">
        <v>93</v>
      </c>
      <c r="C32" s="341" t="s">
        <v>96</v>
      </c>
      <c r="D32" s="341"/>
      <c r="F32" s="357"/>
    </row>
    <row r="33" spans="2:2" x14ac:dyDescent="0.35">
      <c r="B33" s="1">
        <v>94</v>
      </c>
    </row>
    <row r="34" spans="2:2" x14ac:dyDescent="0.35">
      <c r="B34" s="1">
        <v>95</v>
      </c>
    </row>
  </sheetData>
  <mergeCells count="4">
    <mergeCell ref="D4:D8"/>
    <mergeCell ref="F4:F8"/>
    <mergeCell ref="B23:B27"/>
    <mergeCell ref="F30:F32"/>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43B05-2FC8-41BD-89CF-88A075371D38}">
  <sheetPr>
    <tabColor theme="6" tint="-0.499984740745262"/>
  </sheetPr>
  <dimension ref="A1:AR12"/>
  <sheetViews>
    <sheetView showGridLines="0" tabSelected="1" workbookViewId="0">
      <pane xSplit="10" ySplit="2" topLeftCell="K3" activePane="bottomRight" state="frozen"/>
      <selection activeCell="F4" sqref="F4"/>
      <selection pane="topRight" activeCell="F4" sqref="F4"/>
      <selection pane="bottomLeft" activeCell="F4" sqref="F4"/>
      <selection pane="bottomRight" activeCell="G21" sqref="G21"/>
    </sheetView>
  </sheetViews>
  <sheetFormatPr baseColWidth="10" defaultRowHeight="12" outlineLevelCol="1" x14ac:dyDescent="0.35"/>
  <cols>
    <col min="1" max="1" width="9.08984375" style="192" bestFit="1" customWidth="1"/>
    <col min="2" max="2" width="9.08984375" style="192" customWidth="1"/>
    <col min="3" max="3" width="10.36328125" style="192" customWidth="1"/>
    <col min="4" max="4" width="3.36328125" style="192" bestFit="1" customWidth="1"/>
    <col min="5" max="5" width="4.7265625" style="192" bestFit="1" customWidth="1"/>
    <col min="6" max="6" width="3.90625" style="192" bestFit="1" customWidth="1"/>
    <col min="7" max="7" width="7.453125" style="192" bestFit="1" customWidth="1"/>
    <col min="8" max="8" width="4.1796875" style="192" bestFit="1" customWidth="1"/>
    <col min="9" max="9" width="9.90625" style="192" bestFit="1" customWidth="1"/>
    <col min="10" max="10" width="7.90625" style="192" bestFit="1" customWidth="1"/>
    <col min="11" max="11" width="9.7265625" style="192" bestFit="1" customWidth="1"/>
    <col min="12" max="12" width="8.54296875" style="192" bestFit="1" customWidth="1"/>
    <col min="13" max="13" width="8.7265625" style="192" hidden="1" customWidth="1" outlineLevel="1"/>
    <col min="14" max="14" width="5.26953125" style="192" hidden="1" customWidth="1" outlineLevel="1"/>
    <col min="15" max="15" width="8.7265625" style="192" hidden="1" customWidth="1" outlineLevel="1"/>
    <col min="16" max="16" width="5.26953125" style="192" hidden="1" customWidth="1" outlineLevel="1"/>
    <col min="17" max="17" width="12.08984375" style="192" hidden="1" customWidth="1" outlineLevel="1"/>
    <col min="18" max="18" width="5.54296875" style="192" hidden="1" customWidth="1" outlineLevel="1"/>
    <col min="19" max="19" width="23" style="192" hidden="1" customWidth="1" outlineLevel="1"/>
    <col min="20" max="20" width="12.26953125" style="192" hidden="1" customWidth="1" outlineLevel="1"/>
    <col min="21" max="21" width="8.54296875" style="192" bestFit="1" customWidth="1" collapsed="1"/>
    <col min="22" max="22" width="26.7265625" style="192" hidden="1" customWidth="1" outlineLevel="1"/>
    <col min="23" max="23" width="8.26953125" style="192" bestFit="1" customWidth="1" collapsed="1"/>
    <col min="24" max="24" width="9.08984375" style="192" bestFit="1" customWidth="1"/>
    <col min="25" max="25" width="7.36328125" style="192" bestFit="1" customWidth="1"/>
    <col min="26" max="26" width="5.453125" style="192" hidden="1" customWidth="1" outlineLevel="1"/>
    <col min="27" max="27" width="4.1796875" style="192" hidden="1" customWidth="1" outlineLevel="1"/>
    <col min="28" max="28" width="4.7265625" style="192" hidden="1" customWidth="1" outlineLevel="1"/>
    <col min="29" max="29" width="6.6328125" style="192" hidden="1" customWidth="1" outlineLevel="1"/>
    <col min="30" max="30" width="1.36328125" style="192" customWidth="1" collapsed="1"/>
    <col min="31" max="31" width="1.36328125" style="380" customWidth="1"/>
    <col min="32" max="32" width="1.36328125" style="192" customWidth="1"/>
    <col min="33" max="33" width="36.26953125" style="192" bestFit="1" customWidth="1"/>
    <col min="34" max="34" width="10.453125" style="192" bestFit="1" customWidth="1"/>
    <col min="35" max="35" width="6.6328125" style="192" bestFit="1" customWidth="1"/>
    <col min="36" max="36" width="7.7265625" style="192" bestFit="1" customWidth="1"/>
    <col min="37" max="37" width="1.36328125" style="192" customWidth="1" collapsed="1"/>
    <col min="38" max="38" width="1.36328125" style="193" customWidth="1"/>
    <col min="39" max="39" width="1.36328125" style="192" customWidth="1"/>
    <col min="40" max="40" width="31.08984375" style="192" customWidth="1"/>
    <col min="41" max="43" width="10.90625" style="192"/>
    <col min="44" max="44" width="13.90625" style="192" customWidth="1"/>
    <col min="45" max="16384" width="10.90625" style="192"/>
  </cols>
  <sheetData>
    <row r="1" spans="1:44" ht="12.5" thickBot="1" x14ac:dyDescent="0.4">
      <c r="A1" s="173" t="s">
        <v>340</v>
      </c>
      <c r="B1" s="173"/>
      <c r="C1" s="173"/>
      <c r="D1" s="364" t="s">
        <v>341</v>
      </c>
      <c r="E1" s="365"/>
      <c r="F1" s="365"/>
      <c r="G1" s="366"/>
      <c r="H1" s="364" t="s">
        <v>342</v>
      </c>
      <c r="I1" s="365"/>
      <c r="J1" s="190"/>
      <c r="K1" s="367" t="s">
        <v>343</v>
      </c>
      <c r="L1" s="368"/>
      <c r="M1" s="369" t="s">
        <v>344</v>
      </c>
      <c r="N1" s="368"/>
      <c r="O1" s="369" t="s">
        <v>345</v>
      </c>
      <c r="P1" s="370"/>
      <c r="Q1" s="191" t="s">
        <v>346</v>
      </c>
      <c r="R1" s="191"/>
      <c r="S1" s="191" t="s">
        <v>347</v>
      </c>
      <c r="T1" s="191" t="s">
        <v>348</v>
      </c>
      <c r="U1" s="191" t="s">
        <v>163</v>
      </c>
      <c r="V1" s="173" t="s">
        <v>349</v>
      </c>
      <c r="W1" s="358" t="s">
        <v>350</v>
      </c>
      <c r="X1" s="360"/>
      <c r="Y1" s="173"/>
      <c r="Z1" s="358" t="s">
        <v>351</v>
      </c>
      <c r="AA1" s="359"/>
      <c r="AB1" s="359"/>
      <c r="AC1" s="360"/>
      <c r="AG1" s="361" t="s">
        <v>352</v>
      </c>
      <c r="AH1" s="362"/>
      <c r="AI1" s="362"/>
      <c r="AJ1" s="363"/>
      <c r="AN1" s="361" t="s">
        <v>353</v>
      </c>
      <c r="AO1" s="362"/>
      <c r="AP1" s="362"/>
      <c r="AQ1" s="363"/>
    </row>
    <row r="2" spans="1:44" x14ac:dyDescent="0.35">
      <c r="A2" s="194" t="s">
        <v>354</v>
      </c>
      <c r="B2" s="194" t="s">
        <v>190</v>
      </c>
      <c r="C2" s="194" t="s">
        <v>355</v>
      </c>
      <c r="D2" s="173" t="s">
        <v>356</v>
      </c>
      <c r="E2" s="173" t="s">
        <v>357</v>
      </c>
      <c r="F2" s="173" t="s">
        <v>358</v>
      </c>
      <c r="G2" s="173" t="s">
        <v>340</v>
      </c>
      <c r="H2" s="173" t="s">
        <v>181</v>
      </c>
      <c r="I2" s="195" t="s">
        <v>340</v>
      </c>
      <c r="J2" s="196" t="s">
        <v>359</v>
      </c>
      <c r="K2" s="197" t="s">
        <v>360</v>
      </c>
      <c r="L2" s="197" t="s">
        <v>361</v>
      </c>
      <c r="M2" s="197" t="s">
        <v>360</v>
      </c>
      <c r="N2" s="197" t="s">
        <v>361</v>
      </c>
      <c r="O2" s="197" t="s">
        <v>360</v>
      </c>
      <c r="P2" s="197" t="s">
        <v>361</v>
      </c>
      <c r="Q2" s="198" t="s">
        <v>362</v>
      </c>
      <c r="R2" s="198" t="s">
        <v>363</v>
      </c>
      <c r="S2" s="198" t="s">
        <v>364</v>
      </c>
      <c r="T2" s="198" t="s">
        <v>365</v>
      </c>
      <c r="U2" s="198" t="s">
        <v>194</v>
      </c>
      <c r="V2" s="194" t="s">
        <v>366</v>
      </c>
      <c r="W2" s="173" t="s">
        <v>367</v>
      </c>
      <c r="X2" s="173" t="s">
        <v>190</v>
      </c>
      <c r="Y2" s="194" t="s">
        <v>368</v>
      </c>
      <c r="Z2" s="173" t="s">
        <v>190</v>
      </c>
      <c r="AA2" s="173" t="s">
        <v>181</v>
      </c>
      <c r="AB2" s="173" t="s">
        <v>357</v>
      </c>
      <c r="AC2" s="173" t="s">
        <v>340</v>
      </c>
      <c r="AG2" s="199" t="s">
        <v>369</v>
      </c>
      <c r="AH2" s="199" t="s">
        <v>370</v>
      </c>
      <c r="AI2" s="199" t="s">
        <v>371</v>
      </c>
      <c r="AJ2" s="199" t="s">
        <v>163</v>
      </c>
      <c r="AN2" s="173" t="s">
        <v>78</v>
      </c>
      <c r="AO2" s="173" t="s">
        <v>76</v>
      </c>
      <c r="AP2" s="199" t="s">
        <v>372</v>
      </c>
      <c r="AQ2" s="199" t="s">
        <v>194</v>
      </c>
      <c r="AR2" s="199" t="s">
        <v>373</v>
      </c>
    </row>
    <row r="3" spans="1:44" x14ac:dyDescent="0.35">
      <c r="A3" s="200" t="s">
        <v>374</v>
      </c>
      <c r="B3" s="201">
        <v>44868</v>
      </c>
      <c r="C3" s="201">
        <v>44956</v>
      </c>
      <c r="D3" s="200" t="s">
        <v>375</v>
      </c>
      <c r="E3" s="200" t="s">
        <v>376</v>
      </c>
      <c r="F3" s="200" t="s">
        <v>377</v>
      </c>
      <c r="G3" s="202" t="s">
        <v>378</v>
      </c>
      <c r="H3" s="200" t="s">
        <v>379</v>
      </c>
      <c r="I3" s="200">
        <v>20345678922</v>
      </c>
      <c r="J3" s="200" t="s">
        <v>428</v>
      </c>
      <c r="K3" s="203">
        <f>+AQ3</f>
        <v>30000</v>
      </c>
      <c r="L3" s="203">
        <f>+K3*18%</f>
        <v>5400</v>
      </c>
      <c r="M3" s="203">
        <v>0</v>
      </c>
      <c r="N3" s="203">
        <v>0</v>
      </c>
      <c r="O3" s="203">
        <v>0</v>
      </c>
      <c r="P3" s="203">
        <v>0</v>
      </c>
      <c r="Q3" s="203">
        <v>0</v>
      </c>
      <c r="R3" s="203">
        <v>0</v>
      </c>
      <c r="S3" s="203">
        <v>0</v>
      </c>
      <c r="T3" s="203">
        <v>0</v>
      </c>
      <c r="U3" s="203">
        <v>14160</v>
      </c>
      <c r="V3" s="204"/>
      <c r="W3" s="204"/>
      <c r="X3" s="204"/>
      <c r="Y3" s="205">
        <v>1</v>
      </c>
      <c r="Z3" s="204"/>
      <c r="AA3" s="204"/>
      <c r="AB3" s="204"/>
      <c r="AC3" s="204"/>
      <c r="AD3" s="206"/>
      <c r="AE3" s="381"/>
      <c r="AF3" s="206"/>
      <c r="AG3" s="207" t="s">
        <v>380</v>
      </c>
      <c r="AH3" s="206"/>
      <c r="AI3" s="206"/>
      <c r="AJ3" s="208"/>
      <c r="AN3" s="209" t="s">
        <v>433</v>
      </c>
      <c r="AO3" s="210">
        <v>500</v>
      </c>
      <c r="AP3" s="210">
        <v>60</v>
      </c>
      <c r="AQ3" s="210">
        <f t="shared" ref="AQ3:AQ4" si="0">+AO3*AP3</f>
        <v>30000</v>
      </c>
      <c r="AR3" s="119" t="s">
        <v>381</v>
      </c>
    </row>
    <row r="4" spans="1:44" x14ac:dyDescent="0.35">
      <c r="A4" s="200" t="s">
        <v>382</v>
      </c>
      <c r="B4" s="201">
        <v>44872</v>
      </c>
      <c r="C4" s="201">
        <v>44956</v>
      </c>
      <c r="D4" s="200" t="s">
        <v>375</v>
      </c>
      <c r="E4" s="200" t="s">
        <v>376</v>
      </c>
      <c r="F4" s="200" t="s">
        <v>377</v>
      </c>
      <c r="G4" s="202" t="s">
        <v>383</v>
      </c>
      <c r="H4" s="200" t="s">
        <v>379</v>
      </c>
      <c r="I4" s="200">
        <v>20225678910</v>
      </c>
      <c r="J4" s="200" t="s">
        <v>427</v>
      </c>
      <c r="K4" s="203">
        <f>+AQ4</f>
        <v>200</v>
      </c>
      <c r="L4" s="203">
        <f t="shared" ref="L4:L6" si="1">+K4*18%</f>
        <v>36</v>
      </c>
      <c r="M4" s="203">
        <v>0</v>
      </c>
      <c r="N4" s="203">
        <v>0</v>
      </c>
      <c r="O4" s="203">
        <v>0</v>
      </c>
      <c r="P4" s="203">
        <v>0</v>
      </c>
      <c r="Q4" s="203">
        <v>0</v>
      </c>
      <c r="R4" s="203">
        <v>0</v>
      </c>
      <c r="S4" s="203">
        <v>0</v>
      </c>
      <c r="T4" s="203">
        <v>0</v>
      </c>
      <c r="U4" s="203">
        <v>1366.44</v>
      </c>
      <c r="V4" s="204"/>
      <c r="W4" s="204"/>
      <c r="X4" s="204"/>
      <c r="Y4" s="205">
        <v>1</v>
      </c>
      <c r="Z4" s="204"/>
      <c r="AA4" s="204"/>
      <c r="AB4" s="204"/>
      <c r="AC4" s="204"/>
      <c r="AD4" s="206"/>
      <c r="AE4" s="381"/>
      <c r="AF4" s="206"/>
      <c r="AG4" s="207" t="s">
        <v>380</v>
      </c>
      <c r="AH4" s="206"/>
      <c r="AI4" s="206"/>
      <c r="AJ4" s="208"/>
      <c r="AN4" s="209" t="s">
        <v>432</v>
      </c>
      <c r="AO4" s="210">
        <v>10</v>
      </c>
      <c r="AP4" s="210">
        <v>20</v>
      </c>
      <c r="AQ4" s="210">
        <f t="shared" si="0"/>
        <v>200</v>
      </c>
      <c r="AR4" s="119" t="s">
        <v>384</v>
      </c>
    </row>
    <row r="5" spans="1:44" x14ac:dyDescent="0.35">
      <c r="A5" s="200" t="s">
        <v>385</v>
      </c>
      <c r="B5" s="201">
        <v>44872</v>
      </c>
      <c r="C5" s="201">
        <v>44956</v>
      </c>
      <c r="D5" s="200" t="s">
        <v>375</v>
      </c>
      <c r="E5" s="200" t="s">
        <v>376</v>
      </c>
      <c r="F5" s="200" t="s">
        <v>377</v>
      </c>
      <c r="G5" s="202" t="s">
        <v>383</v>
      </c>
      <c r="H5" s="200" t="s">
        <v>379</v>
      </c>
      <c r="I5" s="200">
        <v>20256712309</v>
      </c>
      <c r="J5" s="200" t="s">
        <v>431</v>
      </c>
      <c r="K5" s="203">
        <f>+AQ5</f>
        <v>300</v>
      </c>
      <c r="L5" s="203">
        <f t="shared" ref="L5" si="2">+K5*18%</f>
        <v>54</v>
      </c>
      <c r="M5" s="203">
        <v>0</v>
      </c>
      <c r="N5" s="203">
        <v>0</v>
      </c>
      <c r="O5" s="203">
        <v>0</v>
      </c>
      <c r="P5" s="203">
        <v>0</v>
      </c>
      <c r="Q5" s="203">
        <v>0</v>
      </c>
      <c r="R5" s="203">
        <v>0</v>
      </c>
      <c r="S5" s="203">
        <v>0</v>
      </c>
      <c r="T5" s="203">
        <v>0</v>
      </c>
      <c r="U5" s="203">
        <v>1366.44</v>
      </c>
      <c r="V5" s="204"/>
      <c r="W5" s="204"/>
      <c r="X5" s="204"/>
      <c r="Y5" s="205">
        <v>1</v>
      </c>
      <c r="Z5" s="204"/>
      <c r="AA5" s="204"/>
      <c r="AB5" s="204"/>
      <c r="AC5" s="204"/>
      <c r="AD5" s="206"/>
      <c r="AE5" s="381"/>
      <c r="AF5" s="206"/>
      <c r="AG5" s="207" t="s">
        <v>380</v>
      </c>
      <c r="AH5" s="206"/>
      <c r="AI5" s="206"/>
      <c r="AJ5" s="208"/>
      <c r="AN5" s="209" t="s">
        <v>464</v>
      </c>
      <c r="AO5" s="210">
        <v>1000</v>
      </c>
      <c r="AP5" s="210">
        <v>0.3</v>
      </c>
      <c r="AQ5" s="210">
        <f t="shared" ref="AQ5" si="3">+AO5*AP5</f>
        <v>300</v>
      </c>
      <c r="AR5" s="119" t="s">
        <v>434</v>
      </c>
    </row>
    <row r="6" spans="1:44" s="378" customFormat="1" x14ac:dyDescent="0.35">
      <c r="A6" s="200" t="s">
        <v>391</v>
      </c>
      <c r="B6" s="201">
        <v>44893</v>
      </c>
      <c r="C6" s="201">
        <v>44893</v>
      </c>
      <c r="D6" s="200" t="s">
        <v>375</v>
      </c>
      <c r="E6" s="200" t="s">
        <v>386</v>
      </c>
      <c r="F6" s="200" t="s">
        <v>377</v>
      </c>
      <c r="G6" s="202" t="s">
        <v>387</v>
      </c>
      <c r="H6" s="200" t="s">
        <v>379</v>
      </c>
      <c r="I6" s="200">
        <v>10245678910</v>
      </c>
      <c r="J6" s="200" t="s">
        <v>388</v>
      </c>
      <c r="K6" s="203">
        <v>3500</v>
      </c>
      <c r="L6" s="203">
        <f t="shared" si="1"/>
        <v>630</v>
      </c>
      <c r="M6" s="203">
        <v>0</v>
      </c>
      <c r="N6" s="203">
        <v>0</v>
      </c>
      <c r="O6" s="203">
        <v>0</v>
      </c>
      <c r="P6" s="203">
        <v>0</v>
      </c>
      <c r="Q6" s="203">
        <v>0</v>
      </c>
      <c r="R6" s="203">
        <v>0</v>
      </c>
      <c r="S6" s="203">
        <v>0</v>
      </c>
      <c r="T6" s="203">
        <v>0</v>
      </c>
      <c r="U6" s="203">
        <v>3540</v>
      </c>
      <c r="V6" s="204"/>
      <c r="W6" s="139">
        <v>177111321</v>
      </c>
      <c r="X6" s="375">
        <v>44893</v>
      </c>
      <c r="Y6" s="205">
        <v>1</v>
      </c>
      <c r="Z6" s="204"/>
      <c r="AA6" s="204"/>
      <c r="AB6" s="204"/>
      <c r="AC6" s="204"/>
      <c r="AD6" s="204"/>
      <c r="AE6" s="381"/>
      <c r="AF6" s="204"/>
      <c r="AG6" s="376">
        <v>44893</v>
      </c>
      <c r="AH6" s="204" t="s">
        <v>389</v>
      </c>
      <c r="AI6" s="204" t="s">
        <v>390</v>
      </c>
      <c r="AJ6" s="377">
        <f>+U6*88%</f>
        <v>3115.2</v>
      </c>
      <c r="AN6" s="379" t="s">
        <v>429</v>
      </c>
      <c r="AO6" s="204"/>
      <c r="AP6" s="204"/>
      <c r="AQ6" s="204"/>
    </row>
    <row r="7" spans="1:44" x14ac:dyDescent="0.35">
      <c r="A7" s="200" t="s">
        <v>430</v>
      </c>
      <c r="B7" s="201">
        <v>44866</v>
      </c>
      <c r="C7" s="201">
        <v>44893</v>
      </c>
      <c r="D7" s="200" t="s">
        <v>375</v>
      </c>
      <c r="E7" s="200" t="s">
        <v>376</v>
      </c>
      <c r="F7" s="200" t="s">
        <v>377</v>
      </c>
      <c r="G7" s="202" t="s">
        <v>392</v>
      </c>
      <c r="H7" s="200" t="s">
        <v>379</v>
      </c>
      <c r="I7" s="200">
        <v>20206060641</v>
      </c>
      <c r="J7" s="200" t="s">
        <v>393</v>
      </c>
      <c r="K7" s="203">
        <v>1000</v>
      </c>
      <c r="L7" s="203">
        <f>+K7*18%</f>
        <v>180</v>
      </c>
      <c r="M7" s="203">
        <v>0</v>
      </c>
      <c r="N7" s="203">
        <v>0</v>
      </c>
      <c r="O7" s="203">
        <v>0</v>
      </c>
      <c r="P7" s="203">
        <v>0</v>
      </c>
      <c r="Q7" s="203">
        <v>0</v>
      </c>
      <c r="R7" s="203">
        <v>0</v>
      </c>
      <c r="S7" s="203">
        <v>0</v>
      </c>
      <c r="T7" s="203">
        <v>0</v>
      </c>
      <c r="U7" s="203">
        <f>+K7+L7</f>
        <v>1180</v>
      </c>
      <c r="V7" s="204"/>
      <c r="W7" s="204"/>
      <c r="X7" s="204"/>
      <c r="Y7" s="205">
        <v>1</v>
      </c>
      <c r="Z7" s="204"/>
      <c r="AA7" s="204"/>
      <c r="AB7" s="204"/>
      <c r="AC7" s="204"/>
      <c r="AG7" s="212">
        <v>44893</v>
      </c>
      <c r="AH7" s="206" t="s">
        <v>389</v>
      </c>
      <c r="AI7" s="206" t="s">
        <v>390</v>
      </c>
      <c r="AJ7" s="208">
        <f>+U7*88%</f>
        <v>1038.4000000000001</v>
      </c>
      <c r="AN7" s="180" t="s">
        <v>436</v>
      </c>
      <c r="AO7" s="206"/>
      <c r="AP7" s="206"/>
      <c r="AQ7" s="206"/>
    </row>
    <row r="8" spans="1:44" x14ac:dyDescent="0.35">
      <c r="A8" s="200" t="s">
        <v>546</v>
      </c>
      <c r="B8" s="201">
        <v>44893</v>
      </c>
      <c r="C8" s="201">
        <v>44923</v>
      </c>
      <c r="D8" s="373">
        <v>14</v>
      </c>
      <c r="E8" s="200" t="s">
        <v>540</v>
      </c>
      <c r="F8" s="200" t="s">
        <v>377</v>
      </c>
      <c r="G8" s="374">
        <v>12345678</v>
      </c>
      <c r="H8" s="200" t="s">
        <v>379</v>
      </c>
      <c r="I8" s="200">
        <v>20206205678</v>
      </c>
      <c r="J8" s="200" t="s">
        <v>541</v>
      </c>
      <c r="K8" s="203">
        <v>500</v>
      </c>
      <c r="L8" s="203">
        <f t="shared" ref="L8:L10" si="4">+K8*18%</f>
        <v>90</v>
      </c>
      <c r="M8" s="203">
        <v>0</v>
      </c>
      <c r="N8" s="203">
        <v>0</v>
      </c>
      <c r="O8" s="203">
        <v>0</v>
      </c>
      <c r="P8" s="203">
        <v>0</v>
      </c>
      <c r="Q8" s="203">
        <v>0</v>
      </c>
      <c r="R8" s="203">
        <v>0</v>
      </c>
      <c r="S8" s="203">
        <v>0</v>
      </c>
      <c r="T8" s="203">
        <v>0</v>
      </c>
      <c r="U8" s="203">
        <f t="shared" ref="U8:U9" si="5">+K8+L8</f>
        <v>590</v>
      </c>
      <c r="V8" s="204"/>
      <c r="W8" s="204"/>
      <c r="X8" s="204"/>
      <c r="Y8" s="205">
        <v>1</v>
      </c>
      <c r="Z8" s="204"/>
      <c r="AA8" s="204"/>
      <c r="AB8" s="204"/>
      <c r="AC8" s="204"/>
      <c r="AG8" s="207" t="s">
        <v>545</v>
      </c>
      <c r="AH8" s="206"/>
      <c r="AI8" s="206"/>
      <c r="AJ8" s="208"/>
      <c r="AN8" s="180" t="s">
        <v>544</v>
      </c>
      <c r="AO8" s="206"/>
      <c r="AP8" s="206"/>
      <c r="AQ8" s="206"/>
    </row>
    <row r="9" spans="1:44" x14ac:dyDescent="0.35">
      <c r="A9" s="200" t="s">
        <v>547</v>
      </c>
      <c r="B9" s="201">
        <v>44893</v>
      </c>
      <c r="C9" s="201">
        <v>44923</v>
      </c>
      <c r="D9" s="373">
        <v>14</v>
      </c>
      <c r="E9" s="200" t="s">
        <v>540</v>
      </c>
      <c r="F9" s="200" t="s">
        <v>377</v>
      </c>
      <c r="G9" s="374">
        <v>55566789</v>
      </c>
      <c r="H9" s="200" t="s">
        <v>379</v>
      </c>
      <c r="I9" s="200">
        <v>20223456789</v>
      </c>
      <c r="J9" s="200" t="s">
        <v>542</v>
      </c>
      <c r="K9" s="203">
        <v>1500</v>
      </c>
      <c r="L9" s="203">
        <f t="shared" si="4"/>
        <v>270</v>
      </c>
      <c r="M9" s="203">
        <v>0</v>
      </c>
      <c r="N9" s="203">
        <v>0</v>
      </c>
      <c r="O9" s="203">
        <v>0</v>
      </c>
      <c r="P9" s="203">
        <v>0</v>
      </c>
      <c r="Q9" s="203">
        <v>0</v>
      </c>
      <c r="R9" s="203">
        <v>0</v>
      </c>
      <c r="S9" s="203">
        <v>0</v>
      </c>
      <c r="T9" s="203">
        <v>0</v>
      </c>
      <c r="U9" s="203">
        <f t="shared" si="5"/>
        <v>1770</v>
      </c>
      <c r="V9" s="204"/>
      <c r="W9" s="204"/>
      <c r="X9" s="204"/>
      <c r="Y9" s="205">
        <v>1</v>
      </c>
      <c r="Z9" s="204"/>
      <c r="AA9" s="204"/>
      <c r="AB9" s="204"/>
      <c r="AC9" s="204"/>
      <c r="AG9" s="207" t="s">
        <v>545</v>
      </c>
      <c r="AH9" s="206"/>
      <c r="AI9" s="206"/>
      <c r="AJ9" s="208"/>
      <c r="AN9" s="180" t="s">
        <v>543</v>
      </c>
      <c r="AO9" s="206"/>
      <c r="AP9" s="206"/>
      <c r="AQ9" s="206"/>
    </row>
    <row r="10" spans="1:44" x14ac:dyDescent="0.35">
      <c r="A10" s="200" t="s">
        <v>548</v>
      </c>
      <c r="B10" s="201">
        <v>44893</v>
      </c>
      <c r="C10" s="201">
        <v>44923</v>
      </c>
      <c r="D10" s="373">
        <v>14</v>
      </c>
      <c r="E10" s="200" t="s">
        <v>386</v>
      </c>
      <c r="F10" s="200" t="s">
        <v>377</v>
      </c>
      <c r="G10" s="374">
        <v>10204562</v>
      </c>
      <c r="H10" s="200" t="s">
        <v>379</v>
      </c>
      <c r="I10" s="200">
        <v>20203567808</v>
      </c>
      <c r="J10" s="200" t="s">
        <v>549</v>
      </c>
      <c r="K10" s="203">
        <v>20000</v>
      </c>
      <c r="L10" s="203">
        <f t="shared" si="4"/>
        <v>3600</v>
      </c>
      <c r="M10" s="203">
        <v>0</v>
      </c>
      <c r="N10" s="203">
        <v>0</v>
      </c>
      <c r="O10" s="203">
        <v>0</v>
      </c>
      <c r="P10" s="203">
        <v>0</v>
      </c>
      <c r="Q10" s="203">
        <v>0</v>
      </c>
      <c r="R10" s="203">
        <v>0</v>
      </c>
      <c r="S10" s="203">
        <v>0</v>
      </c>
      <c r="T10" s="203">
        <v>0</v>
      </c>
      <c r="U10" s="203">
        <f t="shared" ref="U10" si="6">+K10+L10</f>
        <v>23600</v>
      </c>
      <c r="V10" s="204"/>
      <c r="W10" s="204"/>
      <c r="X10" s="204"/>
      <c r="Y10" s="205">
        <v>1</v>
      </c>
      <c r="Z10" s="204"/>
      <c r="AA10" s="204"/>
      <c r="AB10" s="204"/>
      <c r="AC10" s="204"/>
      <c r="AG10" s="212">
        <v>44893</v>
      </c>
      <c r="AH10" s="206" t="s">
        <v>389</v>
      </c>
      <c r="AI10" s="206" t="s">
        <v>390</v>
      </c>
      <c r="AJ10" s="208">
        <f>+U10*88%</f>
        <v>20768</v>
      </c>
      <c r="AN10" s="180" t="s">
        <v>550</v>
      </c>
      <c r="AO10" s="206"/>
      <c r="AP10" s="206"/>
      <c r="AQ10" s="206"/>
    </row>
    <row r="11" spans="1:44" ht="12.5" thickBot="1" x14ac:dyDescent="0.4">
      <c r="K11" s="213">
        <f>+SUM(K3:K10)</f>
        <v>57000</v>
      </c>
      <c r="L11" s="213">
        <f t="shared" ref="L11:U11" si="7">+SUM(L3:L10)</f>
        <v>10260</v>
      </c>
      <c r="M11" s="213">
        <f t="shared" si="7"/>
        <v>0</v>
      </c>
      <c r="N11" s="213">
        <f t="shared" si="7"/>
        <v>0</v>
      </c>
      <c r="O11" s="213">
        <f t="shared" si="7"/>
        <v>0</v>
      </c>
      <c r="P11" s="213">
        <f t="shared" si="7"/>
        <v>0</v>
      </c>
      <c r="Q11" s="213">
        <f t="shared" si="7"/>
        <v>0</v>
      </c>
      <c r="R11" s="213">
        <f t="shared" si="7"/>
        <v>0</v>
      </c>
      <c r="S11" s="213">
        <f t="shared" si="7"/>
        <v>0</v>
      </c>
      <c r="T11" s="213">
        <f t="shared" si="7"/>
        <v>0</v>
      </c>
      <c r="U11" s="213">
        <f t="shared" si="7"/>
        <v>47572.880000000005</v>
      </c>
    </row>
    <row r="12" spans="1:44" ht="12.5" thickTop="1" x14ac:dyDescent="0.35"/>
  </sheetData>
  <mergeCells count="9">
    <mergeCell ref="Z1:AC1"/>
    <mergeCell ref="AG1:AJ1"/>
    <mergeCell ref="AN1:AQ1"/>
    <mergeCell ref="D1:G1"/>
    <mergeCell ref="H1:I1"/>
    <mergeCell ref="K1:L1"/>
    <mergeCell ref="M1:N1"/>
    <mergeCell ref="O1:P1"/>
    <mergeCell ref="W1:X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A56E9-4601-487F-92F8-5C1C422179DB}">
  <sheetPr>
    <tabColor theme="6" tint="-0.499984740745262"/>
  </sheetPr>
  <dimension ref="A1"/>
  <sheetViews>
    <sheetView showGridLines="0" workbookViewId="0">
      <selection activeCell="L8" sqref="L8"/>
    </sheetView>
  </sheetViews>
  <sheetFormatPr baseColWidth="10"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585E-D8C6-4A94-A0C8-4F42D06E0EBA}">
  <sheetPr>
    <tabColor theme="8" tint="-0.499984740745262"/>
  </sheetPr>
  <dimension ref="A2:D19"/>
  <sheetViews>
    <sheetView showGridLines="0" zoomScale="120" zoomScaleNormal="120" workbookViewId="0">
      <selection activeCell="S9" sqref="S9"/>
    </sheetView>
  </sheetViews>
  <sheetFormatPr baseColWidth="10" defaultRowHeight="12" x14ac:dyDescent="0.35"/>
  <cols>
    <col min="1" max="1" width="5.90625" style="42" customWidth="1"/>
    <col min="2" max="2" width="39.6328125" style="1" bestFit="1" customWidth="1"/>
    <col min="3" max="3" width="9.36328125" style="76" bestFit="1" customWidth="1"/>
    <col min="4" max="4" width="10.90625" style="42"/>
    <col min="5" max="16384" width="10.90625" style="1"/>
  </cols>
  <sheetData>
    <row r="2" spans="2:3" x14ac:dyDescent="0.35">
      <c r="B2" s="36" t="s">
        <v>30</v>
      </c>
      <c r="C2" s="76">
        <f>+'Costo Prod vs ERI'!J5</f>
        <v>11000</v>
      </c>
    </row>
    <row r="3" spans="2:3" x14ac:dyDescent="0.35">
      <c r="B3" s="36" t="s">
        <v>31</v>
      </c>
      <c r="C3" s="76">
        <f>+'Costo Prod vs ERI'!J6</f>
        <v>73000</v>
      </c>
    </row>
    <row r="4" spans="2:3" ht="12.5" thickBot="1" x14ac:dyDescent="0.4">
      <c r="B4" s="81" t="s">
        <v>40</v>
      </c>
      <c r="C4" s="83">
        <f>+SUM(C2:C3)</f>
        <v>84000</v>
      </c>
    </row>
    <row r="5" spans="2:3" ht="12.5" thickTop="1" x14ac:dyDescent="0.35">
      <c r="B5" s="36" t="s">
        <v>32</v>
      </c>
      <c r="C5" s="76">
        <f>'Costo Prod vs ERI'!J8</f>
        <v>-8000</v>
      </c>
    </row>
    <row r="6" spans="2:3" ht="12.5" thickBot="1" x14ac:dyDescent="0.4">
      <c r="B6" s="79" t="s">
        <v>41</v>
      </c>
      <c r="C6" s="83">
        <f>+SUM(C4:C5)</f>
        <v>76000</v>
      </c>
    </row>
    <row r="7" spans="2:3" ht="12.5" thickTop="1" x14ac:dyDescent="0.35">
      <c r="B7" s="36" t="s">
        <v>33</v>
      </c>
      <c r="C7" s="76">
        <f>+'Costo Prod vs ERI'!K10</f>
        <v>9000</v>
      </c>
    </row>
    <row r="8" spans="2:3" ht="12.5" thickBot="1" x14ac:dyDescent="0.4">
      <c r="B8" s="82" t="s">
        <v>34</v>
      </c>
      <c r="C8" s="83">
        <f>+SUM(C6:C7)</f>
        <v>85000</v>
      </c>
    </row>
    <row r="9" spans="2:3" ht="12.5" thickTop="1" x14ac:dyDescent="0.35">
      <c r="B9" s="36" t="s">
        <v>35</v>
      </c>
      <c r="C9" s="76">
        <f>+'Costo Prod vs ERI'!K18</f>
        <v>20000</v>
      </c>
    </row>
    <row r="10" spans="2:3" ht="12.5" thickBot="1" x14ac:dyDescent="0.4">
      <c r="B10" s="80" t="s">
        <v>42</v>
      </c>
      <c r="C10" s="83">
        <f>+C9+C8</f>
        <v>105000</v>
      </c>
    </row>
    <row r="11" spans="2:3" ht="12.5" thickTop="1" x14ac:dyDescent="0.35">
      <c r="B11" s="36" t="s">
        <v>36</v>
      </c>
      <c r="C11" s="76">
        <f>+'Costo Prod vs ERI'!K20</f>
        <v>6000</v>
      </c>
    </row>
    <row r="12" spans="2:3" ht="12.5" thickBot="1" x14ac:dyDescent="0.4">
      <c r="B12" s="81" t="s">
        <v>43</v>
      </c>
      <c r="C12" s="83">
        <f>+SUM(C10:C11)</f>
        <v>111000</v>
      </c>
    </row>
    <row r="13" spans="2:3" ht="12.5" thickTop="1" x14ac:dyDescent="0.35">
      <c r="B13" s="36" t="s">
        <v>37</v>
      </c>
      <c r="C13" s="76">
        <f>+'Costo Prod vs ERI'!K22</f>
        <v>-7000</v>
      </c>
    </row>
    <row r="14" spans="2:3" ht="12.5" thickBot="1" x14ac:dyDescent="0.4">
      <c r="B14" s="41" t="s">
        <v>44</v>
      </c>
      <c r="C14" s="84">
        <f>+SUM(C12:C13)</f>
        <v>104000</v>
      </c>
    </row>
    <row r="15" spans="2:3" ht="12.5" thickTop="1" x14ac:dyDescent="0.35">
      <c r="B15" s="36" t="s">
        <v>38</v>
      </c>
      <c r="C15" s="76">
        <f>+'Costo Prod vs ERI'!W6</f>
        <v>22000</v>
      </c>
    </row>
    <row r="16" spans="2:3" ht="12.5" thickBot="1" x14ac:dyDescent="0.4">
      <c r="B16" s="81" t="s">
        <v>45</v>
      </c>
      <c r="C16" s="85">
        <f>+SUM(C14:C15)</f>
        <v>126000</v>
      </c>
    </row>
    <row r="17" spans="2:3" ht="12.5" thickTop="1" x14ac:dyDescent="0.35">
      <c r="B17" s="36" t="s">
        <v>39</v>
      </c>
      <c r="C17" s="76">
        <f>+'Costo Prod vs ERI'!W8</f>
        <v>-18000</v>
      </c>
    </row>
    <row r="18" spans="2:3" ht="12.5" thickBot="1" x14ac:dyDescent="0.4">
      <c r="B18" s="86" t="s">
        <v>46</v>
      </c>
      <c r="C18" s="87">
        <f>+SUM(C16:C17)</f>
        <v>108000</v>
      </c>
    </row>
    <row r="19" spans="2:3" ht="12.5" thickTop="1" x14ac:dyDescent="0.35"/>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CDC8-7D79-493F-81C8-048F30946DA6}">
  <sheetPr>
    <tabColor theme="6" tint="-0.499984740745262"/>
  </sheetPr>
  <dimension ref="A1"/>
  <sheetViews>
    <sheetView showGridLines="0" workbookViewId="0">
      <selection activeCell="D31" sqref="D31"/>
    </sheetView>
  </sheetViews>
  <sheetFormatPr baseColWidth="10" defaultRowHeight="12" x14ac:dyDescent="0.35"/>
  <cols>
    <col min="1" max="16384" width="10.90625" style="1"/>
  </cols>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7E63D-ABCC-48E4-B434-F413A696EAA8}">
  <sheetPr>
    <tabColor theme="4" tint="-0.249977111117893"/>
  </sheetPr>
  <dimension ref="A1:I6"/>
  <sheetViews>
    <sheetView showGridLines="0" workbookViewId="0">
      <pane xSplit="3" ySplit="1" topLeftCell="D2" activePane="bottomRight" state="frozen"/>
      <selection activeCell="H2" sqref="H2"/>
      <selection pane="topRight" activeCell="H2" sqref="H2"/>
      <selection pane="bottomLeft" activeCell="H2" sqref="H2"/>
      <selection pane="bottomRight" activeCell="H2" sqref="H2"/>
    </sheetView>
  </sheetViews>
  <sheetFormatPr baseColWidth="10" defaultRowHeight="12" x14ac:dyDescent="0.35"/>
  <cols>
    <col min="1" max="1" width="6.1796875" style="4" bestFit="1" customWidth="1"/>
    <col min="2" max="2" width="6.7265625" style="4" bestFit="1" customWidth="1"/>
    <col min="3" max="3" width="9.6328125" style="4" bestFit="1" customWidth="1"/>
    <col min="4" max="4" width="7.1796875" style="4" bestFit="1" customWidth="1"/>
    <col min="5" max="5" width="7.7265625" style="4" bestFit="1" customWidth="1"/>
    <col min="6" max="6" width="8.81640625" style="4" bestFit="1" customWidth="1"/>
    <col min="7" max="7" width="5.1796875" style="4" bestFit="1" customWidth="1"/>
    <col min="8" max="8" width="7" style="4" bestFit="1" customWidth="1"/>
    <col min="9" max="9" width="21.6328125" style="4" bestFit="1" customWidth="1"/>
    <col min="10" max="16384" width="10.90625" style="4"/>
  </cols>
  <sheetData>
    <row r="1" spans="1:9" ht="12.5" thickBot="1" x14ac:dyDescent="0.4">
      <c r="A1" s="186" t="s">
        <v>329</v>
      </c>
      <c r="B1" s="186" t="s">
        <v>181</v>
      </c>
      <c r="C1" s="186" t="s">
        <v>330</v>
      </c>
      <c r="D1" s="172" t="s">
        <v>331</v>
      </c>
      <c r="E1" s="172" t="s">
        <v>332</v>
      </c>
      <c r="F1" s="172" t="s">
        <v>333</v>
      </c>
      <c r="G1" s="172" t="s">
        <v>190</v>
      </c>
      <c r="H1" s="172" t="s">
        <v>192</v>
      </c>
      <c r="I1" s="187" t="s">
        <v>334</v>
      </c>
    </row>
    <row r="2" spans="1:9" x14ac:dyDescent="0.35">
      <c r="A2" s="188">
        <v>44866</v>
      </c>
      <c r="B2" s="188" t="s">
        <v>335</v>
      </c>
      <c r="C2" s="188" t="s">
        <v>85</v>
      </c>
      <c r="D2" s="189" t="s">
        <v>337</v>
      </c>
      <c r="E2" s="4" t="s">
        <v>339</v>
      </c>
      <c r="F2" s="4" t="s">
        <v>336</v>
      </c>
      <c r="G2" s="188">
        <v>44866</v>
      </c>
      <c r="H2" s="239">
        <f>6.5*1500</f>
        <v>9750</v>
      </c>
    </row>
    <row r="3" spans="1:9" x14ac:dyDescent="0.35">
      <c r="A3" s="188">
        <v>44866</v>
      </c>
      <c r="B3" s="188" t="s">
        <v>335</v>
      </c>
      <c r="C3" s="188" t="s">
        <v>85</v>
      </c>
      <c r="D3" s="189" t="s">
        <v>338</v>
      </c>
      <c r="E3" s="4" t="s">
        <v>138</v>
      </c>
      <c r="F3" s="4" t="s">
        <v>336</v>
      </c>
      <c r="G3" s="188">
        <v>44866</v>
      </c>
      <c r="H3" s="239">
        <f>1.5*1500</f>
        <v>2250</v>
      </c>
    </row>
    <row r="4" spans="1:9" x14ac:dyDescent="0.35">
      <c r="A4" s="188">
        <v>44866</v>
      </c>
      <c r="B4" s="188" t="s">
        <v>460</v>
      </c>
      <c r="C4" s="188" t="s">
        <v>139</v>
      </c>
      <c r="D4" s="189" t="s">
        <v>462</v>
      </c>
      <c r="E4" s="4" t="s">
        <v>463</v>
      </c>
      <c r="F4" s="4" t="s">
        <v>461</v>
      </c>
      <c r="G4" s="188">
        <v>44866</v>
      </c>
      <c r="H4" s="239">
        <v>1500</v>
      </c>
    </row>
    <row r="6" spans="1:9" x14ac:dyDescent="0.35">
      <c r="A6" s="188">
        <v>44866</v>
      </c>
      <c r="B6" s="4" t="s">
        <v>551</v>
      </c>
      <c r="C6" s="4" t="s">
        <v>552</v>
      </c>
      <c r="D6" s="189" t="s">
        <v>553</v>
      </c>
      <c r="E6" s="209" t="s">
        <v>416</v>
      </c>
      <c r="F6" s="4" t="s">
        <v>463</v>
      </c>
      <c r="G6" s="188">
        <v>44866</v>
      </c>
      <c r="H6" s="163">
        <v>1500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9E082-0CE6-40FA-8C1B-35C1D20CBD1E}">
  <sheetPr>
    <tabColor theme="4" tint="-0.249977111117893"/>
  </sheetPr>
  <dimension ref="A1"/>
  <sheetViews>
    <sheetView workbookViewId="0">
      <selection activeCell="H2" sqref="H2"/>
    </sheetView>
  </sheetViews>
  <sheetFormatPr baseColWidth="10" defaultRowHeight="14.5" x14ac:dyDescent="0.3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51817-EBBB-44A7-9D04-D34ACA2D51C1}">
  <sheetPr>
    <tabColor theme="4" tint="-0.249977111117893"/>
  </sheetPr>
  <dimension ref="A1"/>
  <sheetViews>
    <sheetView showGridLines="0" workbookViewId="0">
      <selection activeCell="I31" sqref="I31"/>
    </sheetView>
  </sheetViews>
  <sheetFormatPr baseColWidth="10" defaultRowHeight="12" x14ac:dyDescent="0.35"/>
  <cols>
    <col min="1" max="16384" width="10.90625" style="1"/>
  </cols>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42381-F880-4216-A5AF-4ED3BB6AA4BD}">
  <sheetPr>
    <tabColor theme="4" tint="-0.249977111117893"/>
  </sheetPr>
  <dimension ref="A1:AO22"/>
  <sheetViews>
    <sheetView showGridLines="0" topLeftCell="F1" workbookViewId="0">
      <selection activeCell="AL11" sqref="AL11"/>
    </sheetView>
  </sheetViews>
  <sheetFormatPr baseColWidth="10" defaultRowHeight="12" outlineLevelCol="1" x14ac:dyDescent="0.35"/>
  <cols>
    <col min="1" max="3" width="9.08984375" style="4" bestFit="1" customWidth="1"/>
    <col min="4" max="4" width="4.1796875" style="4" bestFit="1" customWidth="1"/>
    <col min="5" max="5" width="4.7265625" style="4" bestFit="1" customWidth="1"/>
    <col min="6" max="6" width="7.08984375" style="4" bestFit="1" customWidth="1"/>
    <col min="7" max="7" width="4.1796875" style="4" bestFit="1" customWidth="1"/>
    <col min="8" max="8" width="9.90625" style="4" bestFit="1" customWidth="1"/>
    <col min="9" max="9" width="8.54296875" style="4" bestFit="1" customWidth="1"/>
    <col min="10" max="10" width="9.90625" style="4" hidden="1" customWidth="1" outlineLevel="1"/>
    <col min="11" max="11" width="8.54296875" style="4" bestFit="1" customWidth="1" collapsed="1"/>
    <col min="12" max="12" width="9.08984375" style="4" hidden="1" customWidth="1" outlineLevel="1"/>
    <col min="13" max="13" width="7.1796875" style="4" hidden="1" customWidth="1" outlineLevel="1"/>
    <col min="14" max="14" width="8" style="4" hidden="1" customWidth="1" outlineLevel="1"/>
    <col min="15" max="15" width="3.90625" style="4" hidden="1" customWidth="1" outlineLevel="1"/>
    <col min="16" max="16" width="4.26953125" style="4" hidden="1" customWidth="1" outlineLevel="1"/>
    <col min="17" max="17" width="7.7265625" style="4" bestFit="1" customWidth="1" collapsed="1"/>
    <col min="18" max="18" width="18.08984375" style="4" hidden="1" customWidth="1" outlineLevel="1"/>
    <col min="19" max="19" width="7.1796875" style="4" hidden="1" customWidth="1" outlineLevel="1"/>
    <col min="20" max="20" width="8.54296875" style="4" bestFit="1" customWidth="1" collapsed="1"/>
    <col min="21" max="21" width="8.1796875" style="4" hidden="1" customWidth="1" outlineLevel="1"/>
    <col min="22" max="22" width="4.81640625" style="4" bestFit="1" customWidth="1" collapsed="1"/>
    <col min="23" max="23" width="5.453125" style="4" hidden="1" customWidth="1" outlineLevel="1"/>
    <col min="24" max="24" width="4.1796875" style="4" hidden="1" customWidth="1" outlineLevel="1"/>
    <col min="25" max="25" width="4.7265625" style="4" hidden="1" customWidth="1" outlineLevel="1"/>
    <col min="26" max="26" width="6.6328125" style="4" hidden="1" customWidth="1" outlineLevel="1"/>
    <col min="27" max="27" width="1.1796875" style="4" customWidth="1" collapsed="1"/>
    <col min="28" max="28" width="1.1796875" style="215" customWidth="1"/>
    <col min="29" max="29" width="1.1796875" style="4" customWidth="1"/>
    <col min="30" max="30" width="12.54296875" style="4" bestFit="1" customWidth="1"/>
    <col min="31" max="31" width="12.26953125" style="4" bestFit="1" customWidth="1"/>
    <col min="32" max="32" width="6.6328125" style="4" bestFit="1" customWidth="1"/>
    <col min="33" max="33" width="8.54296875" style="4" bestFit="1" customWidth="1"/>
    <col min="34" max="34" width="1.1796875" style="4" customWidth="1"/>
    <col min="35" max="35" width="1.1796875" style="215" customWidth="1"/>
    <col min="36" max="36" width="1.1796875" style="4" customWidth="1"/>
    <col min="37" max="37" width="23" style="4" bestFit="1" customWidth="1"/>
    <col min="38" max="38" width="6.36328125" style="4" bestFit="1" customWidth="1"/>
    <col min="39" max="39" width="10.08984375" style="4" bestFit="1" customWidth="1"/>
    <col min="40" max="40" width="8.54296875" style="4" bestFit="1" customWidth="1"/>
    <col min="41" max="16384" width="10.90625" style="4"/>
  </cols>
  <sheetData>
    <row r="1" spans="1:41" ht="12.5" thickBot="1" x14ac:dyDescent="0.4">
      <c r="A1" s="173" t="s">
        <v>340</v>
      </c>
      <c r="B1" s="173" t="s">
        <v>190</v>
      </c>
      <c r="C1" s="173" t="s">
        <v>190</v>
      </c>
      <c r="D1" s="364" t="s">
        <v>341</v>
      </c>
      <c r="E1" s="365"/>
      <c r="F1" s="366"/>
      <c r="G1" s="364" t="s">
        <v>342</v>
      </c>
      <c r="H1" s="366"/>
      <c r="I1" s="173"/>
      <c r="J1" s="173" t="s">
        <v>394</v>
      </c>
      <c r="K1" s="173" t="s">
        <v>360</v>
      </c>
      <c r="L1" s="173"/>
      <c r="M1" s="173"/>
      <c r="N1" s="364" t="s">
        <v>395</v>
      </c>
      <c r="O1" s="366"/>
      <c r="P1" s="173"/>
      <c r="Q1" s="173"/>
      <c r="R1" s="214" t="s">
        <v>396</v>
      </c>
      <c r="S1" s="173" t="s">
        <v>146</v>
      </c>
      <c r="T1" s="173" t="s">
        <v>163</v>
      </c>
      <c r="U1" s="173" t="s">
        <v>397</v>
      </c>
      <c r="V1" s="195"/>
      <c r="W1" s="364" t="s">
        <v>351</v>
      </c>
      <c r="X1" s="365"/>
      <c r="Y1" s="365"/>
      <c r="Z1" s="366"/>
      <c r="AD1" s="361" t="s">
        <v>352</v>
      </c>
      <c r="AE1" s="362"/>
      <c r="AF1" s="362"/>
      <c r="AG1" s="363"/>
      <c r="AH1" s="192"/>
      <c r="AI1" s="193"/>
      <c r="AJ1" s="192"/>
      <c r="AK1" s="361" t="s">
        <v>353</v>
      </c>
      <c r="AL1" s="362"/>
      <c r="AM1" s="362"/>
      <c r="AN1" s="363"/>
    </row>
    <row r="2" spans="1:41" x14ac:dyDescent="0.35">
      <c r="A2" s="194" t="s">
        <v>354</v>
      </c>
      <c r="B2" s="194" t="s">
        <v>398</v>
      </c>
      <c r="C2" s="194" t="s">
        <v>399</v>
      </c>
      <c r="D2" s="216" t="s">
        <v>181</v>
      </c>
      <c r="E2" s="216" t="s">
        <v>357</v>
      </c>
      <c r="F2" s="216" t="s">
        <v>340</v>
      </c>
      <c r="G2" s="216" t="s">
        <v>181</v>
      </c>
      <c r="H2" s="216" t="s">
        <v>340</v>
      </c>
      <c r="I2" s="194" t="s">
        <v>400</v>
      </c>
      <c r="J2" s="194" t="s">
        <v>401</v>
      </c>
      <c r="K2" s="194" t="s">
        <v>402</v>
      </c>
      <c r="L2" s="194" t="s">
        <v>403</v>
      </c>
      <c r="M2" s="194" t="s">
        <v>404</v>
      </c>
      <c r="N2" s="190" t="s">
        <v>360</v>
      </c>
      <c r="O2" s="190" t="s">
        <v>178</v>
      </c>
      <c r="P2" s="194" t="s">
        <v>405</v>
      </c>
      <c r="Q2" s="194" t="s">
        <v>406</v>
      </c>
      <c r="R2" s="194" t="s">
        <v>407</v>
      </c>
      <c r="S2" s="194" t="s">
        <v>408</v>
      </c>
      <c r="T2" s="194" t="s">
        <v>194</v>
      </c>
      <c r="U2" s="194" t="s">
        <v>409</v>
      </c>
      <c r="V2" s="217" t="s">
        <v>410</v>
      </c>
      <c r="W2" s="190" t="s">
        <v>190</v>
      </c>
      <c r="X2" s="190" t="s">
        <v>181</v>
      </c>
      <c r="Y2" s="190" t="s">
        <v>357</v>
      </c>
      <c r="Z2" s="190" t="s">
        <v>340</v>
      </c>
      <c r="AD2" s="199" t="s">
        <v>369</v>
      </c>
      <c r="AE2" s="199" t="s">
        <v>370</v>
      </c>
      <c r="AF2" s="199" t="s">
        <v>371</v>
      </c>
      <c r="AG2" s="199" t="s">
        <v>163</v>
      </c>
      <c r="AH2" s="192"/>
      <c r="AI2" s="193"/>
      <c r="AJ2" s="192"/>
      <c r="AK2" s="173" t="s">
        <v>78</v>
      </c>
      <c r="AL2" s="173" t="s">
        <v>76</v>
      </c>
      <c r="AM2" s="199" t="s">
        <v>372</v>
      </c>
      <c r="AN2" s="199" t="s">
        <v>194</v>
      </c>
    </row>
    <row r="3" spans="1:41" x14ac:dyDescent="0.35">
      <c r="A3" s="218" t="s">
        <v>411</v>
      </c>
      <c r="B3" s="219">
        <v>44604</v>
      </c>
      <c r="C3" s="219">
        <v>44604</v>
      </c>
      <c r="D3" s="218" t="s">
        <v>375</v>
      </c>
      <c r="E3" s="218" t="s">
        <v>386</v>
      </c>
      <c r="F3" s="218" t="s">
        <v>412</v>
      </c>
      <c r="G3" s="218" t="s">
        <v>379</v>
      </c>
      <c r="H3" s="209">
        <v>20205075889</v>
      </c>
      <c r="I3" s="220" t="s">
        <v>413</v>
      </c>
      <c r="J3" s="221">
        <v>0</v>
      </c>
      <c r="K3" s="222">
        <f>+AN3</f>
        <v>16500</v>
      </c>
      <c r="L3" s="222">
        <v>0</v>
      </c>
      <c r="M3" s="222">
        <v>0</v>
      </c>
      <c r="N3" s="222">
        <v>0</v>
      </c>
      <c r="O3" s="222">
        <v>0</v>
      </c>
      <c r="P3" s="222">
        <v>0</v>
      </c>
      <c r="Q3" s="222">
        <f>+K3*18%</f>
        <v>2970</v>
      </c>
      <c r="R3" s="222">
        <v>0</v>
      </c>
      <c r="S3" s="222">
        <v>0</v>
      </c>
      <c r="T3" s="222">
        <f>+SUM(K3:S3)</f>
        <v>19470</v>
      </c>
      <c r="U3" s="210"/>
      <c r="V3" s="205">
        <v>1</v>
      </c>
      <c r="W3" s="209"/>
      <c r="X3" s="209"/>
      <c r="Y3" s="209"/>
      <c r="Z3" s="209"/>
      <c r="AD3" s="212" t="s">
        <v>414</v>
      </c>
      <c r="AE3" s="206" t="s">
        <v>415</v>
      </c>
      <c r="AF3" s="206" t="s">
        <v>390</v>
      </c>
      <c r="AG3" s="208">
        <f>+T3</f>
        <v>19470</v>
      </c>
      <c r="AH3" s="192"/>
      <c r="AI3" s="193"/>
      <c r="AJ3" s="192"/>
      <c r="AK3" s="209" t="s">
        <v>416</v>
      </c>
      <c r="AL3" s="223">
        <v>500</v>
      </c>
      <c r="AM3" s="382">
        <v>33</v>
      </c>
      <c r="AN3" s="210">
        <f t="shared" ref="AN3:AN6" si="0">+AL3*AM3</f>
        <v>16500</v>
      </c>
    </row>
    <row r="4" spans="1:41" x14ac:dyDescent="0.35">
      <c r="A4" s="218" t="s">
        <v>417</v>
      </c>
      <c r="B4" s="219">
        <f>+B3</f>
        <v>44604</v>
      </c>
      <c r="C4" s="219">
        <f>+C3+1</f>
        <v>44605</v>
      </c>
      <c r="D4" s="218" t="s">
        <v>375</v>
      </c>
      <c r="E4" s="218" t="s">
        <v>386</v>
      </c>
      <c r="F4" s="218" t="s">
        <v>418</v>
      </c>
      <c r="G4" s="218" t="s">
        <v>379</v>
      </c>
      <c r="H4" s="209">
        <v>20205075889</v>
      </c>
      <c r="I4" s="220" t="s">
        <v>413</v>
      </c>
      <c r="J4" s="221">
        <v>0</v>
      </c>
      <c r="K4" s="222">
        <f t="shared" ref="K4:K6" si="1">+AN4</f>
        <v>7000</v>
      </c>
      <c r="L4" s="222">
        <v>0</v>
      </c>
      <c r="M4" s="222">
        <v>0</v>
      </c>
      <c r="N4" s="222">
        <v>0</v>
      </c>
      <c r="O4" s="222">
        <v>0</v>
      </c>
      <c r="P4" s="222">
        <v>0</v>
      </c>
      <c r="Q4" s="222">
        <f t="shared" ref="Q4:Q6" si="2">+K4*18%</f>
        <v>1260</v>
      </c>
      <c r="R4" s="222">
        <v>0</v>
      </c>
      <c r="S4" s="222">
        <v>0</v>
      </c>
      <c r="T4" s="222">
        <f t="shared" ref="T4:T6" si="3">+SUM(K4:S4)</f>
        <v>8260</v>
      </c>
      <c r="U4" s="210"/>
      <c r="V4" s="205">
        <v>1</v>
      </c>
      <c r="W4" s="209"/>
      <c r="X4" s="209"/>
      <c r="Y4" s="209"/>
      <c r="Z4" s="209"/>
      <c r="AD4" s="212" t="s">
        <v>419</v>
      </c>
      <c r="AE4" s="206" t="s">
        <v>415</v>
      </c>
      <c r="AF4" s="206" t="s">
        <v>390</v>
      </c>
      <c r="AG4" s="208">
        <f t="shared" ref="AG4:AG6" si="4">+T4</f>
        <v>8260</v>
      </c>
      <c r="AH4" s="192"/>
      <c r="AI4" s="193"/>
      <c r="AJ4" s="192"/>
      <c r="AK4" s="209" t="s">
        <v>416</v>
      </c>
      <c r="AL4" s="210">
        <v>200</v>
      </c>
      <c r="AM4" s="383">
        <v>35</v>
      </c>
      <c r="AN4" s="210">
        <f t="shared" si="0"/>
        <v>7000</v>
      </c>
      <c r="AO4" s="161"/>
    </row>
    <row r="5" spans="1:41" x14ac:dyDescent="0.35">
      <c r="A5" s="218" t="s">
        <v>420</v>
      </c>
      <c r="B5" s="219">
        <f>+B4</f>
        <v>44604</v>
      </c>
      <c r="C5" s="219">
        <f t="shared" ref="C5:C6" si="5">+C4+1</f>
        <v>44606</v>
      </c>
      <c r="D5" s="218" t="s">
        <v>375</v>
      </c>
      <c r="E5" s="218" t="s">
        <v>386</v>
      </c>
      <c r="F5" s="218" t="s">
        <v>421</v>
      </c>
      <c r="G5" s="218" t="s">
        <v>379</v>
      </c>
      <c r="H5" s="209">
        <v>20205073257</v>
      </c>
      <c r="I5" s="209" t="s">
        <v>422</v>
      </c>
      <c r="J5" s="221">
        <v>0</v>
      </c>
      <c r="K5" s="222">
        <f t="shared" si="1"/>
        <v>680</v>
      </c>
      <c r="L5" s="222">
        <v>0</v>
      </c>
      <c r="M5" s="222">
        <v>0</v>
      </c>
      <c r="N5" s="222">
        <v>0</v>
      </c>
      <c r="O5" s="222">
        <v>0</v>
      </c>
      <c r="P5" s="222">
        <v>0</v>
      </c>
      <c r="Q5" s="222">
        <f t="shared" si="2"/>
        <v>122.39999999999999</v>
      </c>
      <c r="R5" s="222">
        <v>0</v>
      </c>
      <c r="S5" s="222">
        <v>0</v>
      </c>
      <c r="T5" s="222">
        <f t="shared" si="3"/>
        <v>802.4</v>
      </c>
      <c r="U5" s="210"/>
      <c r="V5" s="205">
        <v>1</v>
      </c>
      <c r="W5" s="209"/>
      <c r="X5" s="209"/>
      <c r="Y5" s="209"/>
      <c r="Z5" s="209"/>
      <c r="AD5" s="212" t="s">
        <v>419</v>
      </c>
      <c r="AE5" s="206" t="s">
        <v>415</v>
      </c>
      <c r="AF5" s="206" t="s">
        <v>390</v>
      </c>
      <c r="AG5" s="208">
        <f t="shared" si="4"/>
        <v>802.4</v>
      </c>
      <c r="AH5" s="192"/>
      <c r="AI5" s="193"/>
      <c r="AJ5" s="192"/>
      <c r="AK5" s="209" t="s">
        <v>416</v>
      </c>
      <c r="AL5" s="223">
        <v>20</v>
      </c>
      <c r="AM5" s="382">
        <v>34</v>
      </c>
      <c r="AN5" s="210">
        <f t="shared" si="0"/>
        <v>680</v>
      </c>
    </row>
    <row r="6" spans="1:41" x14ac:dyDescent="0.35">
      <c r="A6" s="218" t="s">
        <v>423</v>
      </c>
      <c r="B6" s="219">
        <f t="shared" ref="B6" si="6">+B5+1</f>
        <v>44605</v>
      </c>
      <c r="C6" s="219">
        <f t="shared" si="5"/>
        <v>44607</v>
      </c>
      <c r="D6" s="218" t="s">
        <v>375</v>
      </c>
      <c r="E6" s="218" t="s">
        <v>386</v>
      </c>
      <c r="F6" s="218" t="s">
        <v>424</v>
      </c>
      <c r="G6" s="218" t="s">
        <v>379</v>
      </c>
      <c r="H6" s="209">
        <v>20205073257</v>
      </c>
      <c r="I6" s="209" t="s">
        <v>422</v>
      </c>
      <c r="J6" s="221">
        <v>0</v>
      </c>
      <c r="K6" s="222">
        <f t="shared" si="1"/>
        <v>3400</v>
      </c>
      <c r="L6" s="222">
        <v>0</v>
      </c>
      <c r="M6" s="222">
        <v>0</v>
      </c>
      <c r="N6" s="222">
        <v>0</v>
      </c>
      <c r="O6" s="222">
        <v>0</v>
      </c>
      <c r="P6" s="222">
        <v>0</v>
      </c>
      <c r="Q6" s="222">
        <f t="shared" si="2"/>
        <v>612</v>
      </c>
      <c r="R6" s="222">
        <v>0</v>
      </c>
      <c r="S6" s="222">
        <v>0</v>
      </c>
      <c r="T6" s="222">
        <f t="shared" si="3"/>
        <v>4012</v>
      </c>
      <c r="U6" s="210"/>
      <c r="V6" s="205">
        <v>1</v>
      </c>
      <c r="W6" s="209"/>
      <c r="X6" s="209"/>
      <c r="Y6" s="209"/>
      <c r="Z6" s="209"/>
      <c r="AD6" s="212" t="s">
        <v>419</v>
      </c>
      <c r="AE6" s="206" t="s">
        <v>415</v>
      </c>
      <c r="AF6" s="206" t="s">
        <v>390</v>
      </c>
      <c r="AG6" s="208">
        <f t="shared" si="4"/>
        <v>4012</v>
      </c>
      <c r="AK6" s="209" t="s">
        <v>416</v>
      </c>
      <c r="AL6" s="224">
        <v>100</v>
      </c>
      <c r="AM6" s="383">
        <v>34</v>
      </c>
      <c r="AN6" s="210">
        <f t="shared" si="0"/>
        <v>3400</v>
      </c>
    </row>
    <row r="7" spans="1:41" ht="12.5" thickBot="1" x14ac:dyDescent="0.4">
      <c r="K7" s="225">
        <f>+SUM(K3:K6)</f>
        <v>27580</v>
      </c>
      <c r="Q7" s="225">
        <f>+SUM(Q3:Q6)</f>
        <v>4964.3999999999996</v>
      </c>
      <c r="T7" s="225">
        <f>+SUM(T3:T6)</f>
        <v>32544.400000000001</v>
      </c>
    </row>
    <row r="8" spans="1:41" ht="12.5" thickTop="1" x14ac:dyDescent="0.35">
      <c r="K8" s="4" t="s">
        <v>227</v>
      </c>
      <c r="Q8" s="4" t="s">
        <v>425</v>
      </c>
      <c r="T8" s="4" t="s">
        <v>426</v>
      </c>
    </row>
    <row r="10" spans="1:41" x14ac:dyDescent="0.35">
      <c r="AK10" s="294"/>
      <c r="AL10" s="4" t="s">
        <v>554</v>
      </c>
    </row>
    <row r="14" spans="1:41" x14ac:dyDescent="0.35">
      <c r="Q14" s="161">
        <f>+I14-K14</f>
        <v>0</v>
      </c>
    </row>
    <row r="18" spans="15:17" x14ac:dyDescent="0.35">
      <c r="Q18" s="161">
        <f>+I18-K18</f>
        <v>0</v>
      </c>
    </row>
    <row r="20" spans="15:17" x14ac:dyDescent="0.35">
      <c r="O20" s="226"/>
      <c r="P20" s="226"/>
      <c r="Q20" s="226"/>
    </row>
    <row r="21" spans="15:17" x14ac:dyDescent="0.35">
      <c r="O21" s="226"/>
      <c r="P21" s="226"/>
      <c r="Q21" s="226"/>
    </row>
    <row r="22" spans="15:17" x14ac:dyDescent="0.35">
      <c r="Q22" s="161">
        <f>+I22-K22</f>
        <v>0</v>
      </c>
    </row>
  </sheetData>
  <mergeCells count="6">
    <mergeCell ref="AK1:AN1"/>
    <mergeCell ref="D1:F1"/>
    <mergeCell ref="G1:H1"/>
    <mergeCell ref="N1:O1"/>
    <mergeCell ref="W1:Z1"/>
    <mergeCell ref="AD1:AG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9A77E-871B-4F0D-9D35-91167857B91C}">
  <dimension ref="A1"/>
  <sheetViews>
    <sheetView workbookViewId="0"/>
  </sheetViews>
  <sheetFormatPr baseColWidth="10" defaultRowHeight="14.5" x14ac:dyDescent="0.35"/>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E99E4-1D04-4758-9DF2-5144D6CDA210}">
  <dimension ref="A1"/>
  <sheetViews>
    <sheetView workbookViewId="0">
      <selection activeCell="H9" sqref="H9"/>
    </sheetView>
  </sheetViews>
  <sheetFormatPr baseColWidth="10" defaultRowHeight="14.5" x14ac:dyDescent="0.35"/>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9B2C0-07EB-4740-845F-EE4453A82C47}">
  <sheetPr>
    <tabColor theme="9" tint="-0.499984740745262"/>
  </sheetPr>
  <dimension ref="A1:N9"/>
  <sheetViews>
    <sheetView showGridLines="0" zoomScale="140" zoomScaleNormal="140" workbookViewId="0">
      <pane xSplit="2" ySplit="6" topLeftCell="I7" activePane="bottomRight" state="frozen"/>
      <selection pane="topRight" activeCell="C1" sqref="C1"/>
      <selection pane="bottomLeft" activeCell="A3" sqref="A3"/>
      <selection pane="bottomRight" activeCell="J9" sqref="J9"/>
    </sheetView>
  </sheetViews>
  <sheetFormatPr baseColWidth="10" defaultRowHeight="12" x14ac:dyDescent="0.35"/>
  <cols>
    <col min="1" max="1" width="11.7265625" style="1" customWidth="1"/>
    <col min="2" max="2" width="15" style="1" bestFit="1" customWidth="1"/>
    <col min="3" max="3" width="6.81640625" style="76" bestFit="1" customWidth="1"/>
    <col min="4" max="4" width="8.54296875" style="76" bestFit="1" customWidth="1"/>
    <col min="5" max="5" width="9.36328125" style="76" bestFit="1" customWidth="1"/>
    <col min="6" max="6" width="10.7265625" style="76" bestFit="1" customWidth="1"/>
    <col min="7" max="7" width="9.36328125" style="76" bestFit="1" customWidth="1"/>
    <col min="8" max="8" width="8.54296875" style="76" bestFit="1" customWidth="1"/>
    <col min="9" max="9" width="9.36328125" style="76" bestFit="1" customWidth="1"/>
    <col min="10" max="10" width="10.7265625" style="76" bestFit="1" customWidth="1"/>
    <col min="11" max="11" width="6.90625" style="76" bestFit="1" customWidth="1"/>
    <col min="12" max="12" width="8" style="76" bestFit="1" customWidth="1"/>
    <col min="13" max="13" width="6.90625" style="76" bestFit="1" customWidth="1"/>
    <col min="14" max="14" width="7.08984375" style="76" bestFit="1" customWidth="1"/>
    <col min="15" max="235" width="6.81640625" style="1" customWidth="1"/>
    <col min="236" max="236" width="5.453125" style="1" customWidth="1"/>
    <col min="237" max="237" width="11.81640625" style="1" customWidth="1"/>
    <col min="238" max="238" width="18.453125" style="1" customWidth="1"/>
    <col min="239" max="239" width="9.26953125" style="1" customWidth="1"/>
    <col min="240" max="241" width="9.453125" style="1" customWidth="1"/>
    <col min="242" max="242" width="6.26953125" style="1" customWidth="1"/>
    <col min="243" max="243" width="3.1796875" style="1" customWidth="1"/>
    <col min="244" max="244" width="5.7265625" style="1" customWidth="1"/>
    <col min="245" max="245" width="3.7265625" style="1" customWidth="1"/>
    <col min="246" max="246" width="7.54296875" style="1" customWidth="1"/>
    <col min="247" max="247" width="1.81640625" style="1" customWidth="1"/>
    <col min="248" max="248" width="9.453125" style="1" customWidth="1"/>
    <col min="249" max="249" width="4.81640625" style="1" customWidth="1"/>
    <col min="250" max="250" width="4.54296875" style="1" customWidth="1"/>
    <col min="251" max="254" width="9.453125" style="1" customWidth="1"/>
    <col min="255" max="491" width="6.81640625" style="1" customWidth="1"/>
    <col min="492" max="492" width="5.453125" style="1" customWidth="1"/>
    <col min="493" max="493" width="11.81640625" style="1" customWidth="1"/>
    <col min="494" max="494" width="18.453125" style="1" customWidth="1"/>
    <col min="495" max="495" width="9.26953125" style="1" customWidth="1"/>
    <col min="496" max="497" width="9.453125" style="1" customWidth="1"/>
    <col min="498" max="498" width="6.26953125" style="1" customWidth="1"/>
    <col min="499" max="499" width="3.1796875" style="1" customWidth="1"/>
    <col min="500" max="500" width="5.7265625" style="1" customWidth="1"/>
    <col min="501" max="501" width="3.7265625" style="1" customWidth="1"/>
    <col min="502" max="502" width="7.54296875" style="1" customWidth="1"/>
    <col min="503" max="503" width="1.81640625" style="1" customWidth="1"/>
    <col min="504" max="504" width="9.453125" style="1" customWidth="1"/>
    <col min="505" max="505" width="4.81640625" style="1" customWidth="1"/>
    <col min="506" max="506" width="4.54296875" style="1" customWidth="1"/>
    <col min="507" max="510" width="9.453125" style="1" customWidth="1"/>
    <col min="511" max="747" width="6.81640625" style="1" customWidth="1"/>
    <col min="748" max="748" width="5.453125" style="1" customWidth="1"/>
    <col min="749" max="749" width="11.81640625" style="1" customWidth="1"/>
    <col min="750" max="750" width="18.453125" style="1" customWidth="1"/>
    <col min="751" max="751" width="9.26953125" style="1" customWidth="1"/>
    <col min="752" max="753" width="9.453125" style="1" customWidth="1"/>
    <col min="754" max="754" width="6.26953125" style="1" customWidth="1"/>
    <col min="755" max="755" width="3.1796875" style="1" customWidth="1"/>
    <col min="756" max="756" width="5.7265625" style="1" customWidth="1"/>
    <col min="757" max="757" width="3.7265625" style="1" customWidth="1"/>
    <col min="758" max="758" width="7.54296875" style="1" customWidth="1"/>
    <col min="759" max="759" width="1.81640625" style="1" customWidth="1"/>
    <col min="760" max="760" width="9.453125" style="1" customWidth="1"/>
    <col min="761" max="761" width="4.81640625" style="1" customWidth="1"/>
    <col min="762" max="762" width="4.54296875" style="1" customWidth="1"/>
    <col min="763" max="766" width="9.453125" style="1" customWidth="1"/>
    <col min="767" max="1003" width="6.81640625" style="1" customWidth="1"/>
    <col min="1004" max="1004" width="5.453125" style="1" customWidth="1"/>
    <col min="1005" max="1005" width="11.81640625" style="1" customWidth="1"/>
    <col min="1006" max="1006" width="18.453125" style="1" customWidth="1"/>
    <col min="1007" max="1007" width="9.26953125" style="1" customWidth="1"/>
    <col min="1008" max="1009" width="9.453125" style="1" customWidth="1"/>
    <col min="1010" max="1010" width="6.26953125" style="1" customWidth="1"/>
    <col min="1011" max="1011" width="3.1796875" style="1" customWidth="1"/>
    <col min="1012" max="1012" width="5.7265625" style="1" customWidth="1"/>
    <col min="1013" max="1013" width="3.7265625" style="1" customWidth="1"/>
    <col min="1014" max="1014" width="7.54296875" style="1" customWidth="1"/>
    <col min="1015" max="1015" width="1.81640625" style="1" customWidth="1"/>
    <col min="1016" max="1016" width="9.453125" style="1" customWidth="1"/>
    <col min="1017" max="1017" width="4.81640625" style="1" customWidth="1"/>
    <col min="1018" max="1018" width="4.54296875" style="1" customWidth="1"/>
    <col min="1019" max="1022" width="9.453125" style="1" customWidth="1"/>
    <col min="1023" max="1259" width="6.81640625" style="1" customWidth="1"/>
    <col min="1260" max="1260" width="5.453125" style="1" customWidth="1"/>
    <col min="1261" max="1261" width="11.81640625" style="1" customWidth="1"/>
    <col min="1262" max="1262" width="18.453125" style="1" customWidth="1"/>
    <col min="1263" max="1263" width="9.26953125" style="1" customWidth="1"/>
    <col min="1264" max="1265" width="9.453125" style="1" customWidth="1"/>
    <col min="1266" max="1266" width="6.26953125" style="1" customWidth="1"/>
    <col min="1267" max="1267" width="3.1796875" style="1" customWidth="1"/>
    <col min="1268" max="1268" width="5.7265625" style="1" customWidth="1"/>
    <col min="1269" max="1269" width="3.7265625" style="1" customWidth="1"/>
    <col min="1270" max="1270" width="7.54296875" style="1" customWidth="1"/>
    <col min="1271" max="1271" width="1.81640625" style="1" customWidth="1"/>
    <col min="1272" max="1272" width="9.453125" style="1" customWidth="1"/>
    <col min="1273" max="1273" width="4.81640625" style="1" customWidth="1"/>
    <col min="1274" max="1274" width="4.54296875" style="1" customWidth="1"/>
    <col min="1275" max="1278" width="9.453125" style="1" customWidth="1"/>
    <col min="1279" max="1515" width="6.81640625" style="1" customWidth="1"/>
    <col min="1516" max="1516" width="5.453125" style="1" customWidth="1"/>
    <col min="1517" max="1517" width="11.81640625" style="1" customWidth="1"/>
    <col min="1518" max="1518" width="18.453125" style="1" customWidth="1"/>
    <col min="1519" max="1519" width="9.26953125" style="1" customWidth="1"/>
    <col min="1520" max="1521" width="9.453125" style="1" customWidth="1"/>
    <col min="1522" max="1522" width="6.26953125" style="1" customWidth="1"/>
    <col min="1523" max="1523" width="3.1796875" style="1" customWidth="1"/>
    <col min="1524" max="1524" width="5.7265625" style="1" customWidth="1"/>
    <col min="1525" max="1525" width="3.7265625" style="1" customWidth="1"/>
    <col min="1526" max="1526" width="7.54296875" style="1" customWidth="1"/>
    <col min="1527" max="1527" width="1.81640625" style="1" customWidth="1"/>
    <col min="1528" max="1528" width="9.453125" style="1" customWidth="1"/>
    <col min="1529" max="1529" width="4.81640625" style="1" customWidth="1"/>
    <col min="1530" max="1530" width="4.54296875" style="1" customWidth="1"/>
    <col min="1531" max="1534" width="9.453125" style="1" customWidth="1"/>
    <col min="1535" max="1771" width="6.81640625" style="1" customWidth="1"/>
    <col min="1772" max="1772" width="5.453125" style="1" customWidth="1"/>
    <col min="1773" max="1773" width="11.81640625" style="1" customWidth="1"/>
    <col min="1774" max="1774" width="18.453125" style="1" customWidth="1"/>
    <col min="1775" max="1775" width="9.26953125" style="1" customWidth="1"/>
    <col min="1776" max="1777" width="9.453125" style="1" customWidth="1"/>
    <col min="1778" max="1778" width="6.26953125" style="1" customWidth="1"/>
    <col min="1779" max="1779" width="3.1796875" style="1" customWidth="1"/>
    <col min="1780" max="1780" width="5.7265625" style="1" customWidth="1"/>
    <col min="1781" max="1781" width="3.7265625" style="1" customWidth="1"/>
    <col min="1782" max="1782" width="7.54296875" style="1" customWidth="1"/>
    <col min="1783" max="1783" width="1.81640625" style="1" customWidth="1"/>
    <col min="1784" max="1784" width="9.453125" style="1" customWidth="1"/>
    <col min="1785" max="1785" width="4.81640625" style="1" customWidth="1"/>
    <col min="1786" max="1786" width="4.54296875" style="1" customWidth="1"/>
    <col min="1787" max="1790" width="9.453125" style="1" customWidth="1"/>
    <col min="1791" max="2027" width="6.81640625" style="1" customWidth="1"/>
    <col min="2028" max="2028" width="5.453125" style="1" customWidth="1"/>
    <col min="2029" max="2029" width="11.81640625" style="1" customWidth="1"/>
    <col min="2030" max="2030" width="18.453125" style="1" customWidth="1"/>
    <col min="2031" max="2031" width="9.26953125" style="1" customWidth="1"/>
    <col min="2032" max="2033" width="9.453125" style="1" customWidth="1"/>
    <col min="2034" max="2034" width="6.26953125" style="1" customWidth="1"/>
    <col min="2035" max="2035" width="3.1796875" style="1" customWidth="1"/>
    <col min="2036" max="2036" width="5.7265625" style="1" customWidth="1"/>
    <col min="2037" max="2037" width="3.7265625" style="1" customWidth="1"/>
    <col min="2038" max="2038" width="7.54296875" style="1" customWidth="1"/>
    <col min="2039" max="2039" width="1.81640625" style="1" customWidth="1"/>
    <col min="2040" max="2040" width="9.453125" style="1" customWidth="1"/>
    <col min="2041" max="2041" width="4.81640625" style="1" customWidth="1"/>
    <col min="2042" max="2042" width="4.54296875" style="1" customWidth="1"/>
    <col min="2043" max="2046" width="9.453125" style="1" customWidth="1"/>
    <col min="2047" max="2283" width="6.81640625" style="1" customWidth="1"/>
    <col min="2284" max="2284" width="5.453125" style="1" customWidth="1"/>
    <col min="2285" max="2285" width="11.81640625" style="1" customWidth="1"/>
    <col min="2286" max="2286" width="18.453125" style="1" customWidth="1"/>
    <col min="2287" max="2287" width="9.26953125" style="1" customWidth="1"/>
    <col min="2288" max="2289" width="9.453125" style="1" customWidth="1"/>
    <col min="2290" max="2290" width="6.26953125" style="1" customWidth="1"/>
    <col min="2291" max="2291" width="3.1796875" style="1" customWidth="1"/>
    <col min="2292" max="2292" width="5.7265625" style="1" customWidth="1"/>
    <col min="2293" max="2293" width="3.7265625" style="1" customWidth="1"/>
    <col min="2294" max="2294" width="7.54296875" style="1" customWidth="1"/>
    <col min="2295" max="2295" width="1.81640625" style="1" customWidth="1"/>
    <col min="2296" max="2296" width="9.453125" style="1" customWidth="1"/>
    <col min="2297" max="2297" width="4.81640625" style="1" customWidth="1"/>
    <col min="2298" max="2298" width="4.54296875" style="1" customWidth="1"/>
    <col min="2299" max="2302" width="9.453125" style="1" customWidth="1"/>
    <col min="2303" max="2539" width="6.81640625" style="1" customWidth="1"/>
    <col min="2540" max="2540" width="5.453125" style="1" customWidth="1"/>
    <col min="2541" max="2541" width="11.81640625" style="1" customWidth="1"/>
    <col min="2542" max="2542" width="18.453125" style="1" customWidth="1"/>
    <col min="2543" max="2543" width="9.26953125" style="1" customWidth="1"/>
    <col min="2544" max="2545" width="9.453125" style="1" customWidth="1"/>
    <col min="2546" max="2546" width="6.26953125" style="1" customWidth="1"/>
    <col min="2547" max="2547" width="3.1796875" style="1" customWidth="1"/>
    <col min="2548" max="2548" width="5.7265625" style="1" customWidth="1"/>
    <col min="2549" max="2549" width="3.7265625" style="1" customWidth="1"/>
    <col min="2550" max="2550" width="7.54296875" style="1" customWidth="1"/>
    <col min="2551" max="2551" width="1.81640625" style="1" customWidth="1"/>
    <col min="2552" max="2552" width="9.453125" style="1" customWidth="1"/>
    <col min="2553" max="2553" width="4.81640625" style="1" customWidth="1"/>
    <col min="2554" max="2554" width="4.54296875" style="1" customWidth="1"/>
    <col min="2555" max="2558" width="9.453125" style="1" customWidth="1"/>
    <col min="2559" max="2795" width="6.81640625" style="1" customWidth="1"/>
    <col min="2796" max="2796" width="5.453125" style="1" customWidth="1"/>
    <col min="2797" max="2797" width="11.81640625" style="1" customWidth="1"/>
    <col min="2798" max="2798" width="18.453125" style="1" customWidth="1"/>
    <col min="2799" max="2799" width="9.26953125" style="1" customWidth="1"/>
    <col min="2800" max="2801" width="9.453125" style="1" customWidth="1"/>
    <col min="2802" max="2802" width="6.26953125" style="1" customWidth="1"/>
    <col min="2803" max="2803" width="3.1796875" style="1" customWidth="1"/>
    <col min="2804" max="2804" width="5.7265625" style="1" customWidth="1"/>
    <col min="2805" max="2805" width="3.7265625" style="1" customWidth="1"/>
    <col min="2806" max="2806" width="7.54296875" style="1" customWidth="1"/>
    <col min="2807" max="2807" width="1.81640625" style="1" customWidth="1"/>
    <col min="2808" max="2808" width="9.453125" style="1" customWidth="1"/>
    <col min="2809" max="2809" width="4.81640625" style="1" customWidth="1"/>
    <col min="2810" max="2810" width="4.54296875" style="1" customWidth="1"/>
    <col min="2811" max="2814" width="9.453125" style="1" customWidth="1"/>
    <col min="2815" max="3051" width="6.81640625" style="1" customWidth="1"/>
    <col min="3052" max="3052" width="5.453125" style="1" customWidth="1"/>
    <col min="3053" max="3053" width="11.81640625" style="1" customWidth="1"/>
    <col min="3054" max="3054" width="18.453125" style="1" customWidth="1"/>
    <col min="3055" max="3055" width="9.26953125" style="1" customWidth="1"/>
    <col min="3056" max="3057" width="9.453125" style="1" customWidth="1"/>
    <col min="3058" max="3058" width="6.26953125" style="1" customWidth="1"/>
    <col min="3059" max="3059" width="3.1796875" style="1" customWidth="1"/>
    <col min="3060" max="3060" width="5.7265625" style="1" customWidth="1"/>
    <col min="3061" max="3061" width="3.7265625" style="1" customWidth="1"/>
    <col min="3062" max="3062" width="7.54296875" style="1" customWidth="1"/>
    <col min="3063" max="3063" width="1.81640625" style="1" customWidth="1"/>
    <col min="3064" max="3064" width="9.453125" style="1" customWidth="1"/>
    <col min="3065" max="3065" width="4.81640625" style="1" customWidth="1"/>
    <col min="3066" max="3066" width="4.54296875" style="1" customWidth="1"/>
    <col min="3067" max="3070" width="9.453125" style="1" customWidth="1"/>
    <col min="3071" max="3307" width="6.81640625" style="1" customWidth="1"/>
    <col min="3308" max="3308" width="5.453125" style="1" customWidth="1"/>
    <col min="3309" max="3309" width="11.81640625" style="1" customWidth="1"/>
    <col min="3310" max="3310" width="18.453125" style="1" customWidth="1"/>
    <col min="3311" max="3311" width="9.26953125" style="1" customWidth="1"/>
    <col min="3312" max="3313" width="9.453125" style="1" customWidth="1"/>
    <col min="3314" max="3314" width="6.26953125" style="1" customWidth="1"/>
    <col min="3315" max="3315" width="3.1796875" style="1" customWidth="1"/>
    <col min="3316" max="3316" width="5.7265625" style="1" customWidth="1"/>
    <col min="3317" max="3317" width="3.7265625" style="1" customWidth="1"/>
    <col min="3318" max="3318" width="7.54296875" style="1" customWidth="1"/>
    <col min="3319" max="3319" width="1.81640625" style="1" customWidth="1"/>
    <col min="3320" max="3320" width="9.453125" style="1" customWidth="1"/>
    <col min="3321" max="3321" width="4.81640625" style="1" customWidth="1"/>
    <col min="3322" max="3322" width="4.54296875" style="1" customWidth="1"/>
    <col min="3323" max="3326" width="9.453125" style="1" customWidth="1"/>
    <col min="3327" max="3563" width="6.81640625" style="1" customWidth="1"/>
    <col min="3564" max="3564" width="5.453125" style="1" customWidth="1"/>
    <col min="3565" max="3565" width="11.81640625" style="1" customWidth="1"/>
    <col min="3566" max="3566" width="18.453125" style="1" customWidth="1"/>
    <col min="3567" max="3567" width="9.26953125" style="1" customWidth="1"/>
    <col min="3568" max="3569" width="9.453125" style="1" customWidth="1"/>
    <col min="3570" max="3570" width="6.26953125" style="1" customWidth="1"/>
    <col min="3571" max="3571" width="3.1796875" style="1" customWidth="1"/>
    <col min="3572" max="3572" width="5.7265625" style="1" customWidth="1"/>
    <col min="3573" max="3573" width="3.7265625" style="1" customWidth="1"/>
    <col min="3574" max="3574" width="7.54296875" style="1" customWidth="1"/>
    <col min="3575" max="3575" width="1.81640625" style="1" customWidth="1"/>
    <col min="3576" max="3576" width="9.453125" style="1" customWidth="1"/>
    <col min="3577" max="3577" width="4.81640625" style="1" customWidth="1"/>
    <col min="3578" max="3578" width="4.54296875" style="1" customWidth="1"/>
    <col min="3579" max="3582" width="9.453125" style="1" customWidth="1"/>
    <col min="3583" max="3819" width="6.81640625" style="1" customWidth="1"/>
    <col min="3820" max="3820" width="5.453125" style="1" customWidth="1"/>
    <col min="3821" max="3821" width="11.81640625" style="1" customWidth="1"/>
    <col min="3822" max="3822" width="18.453125" style="1" customWidth="1"/>
    <col min="3823" max="3823" width="9.26953125" style="1" customWidth="1"/>
    <col min="3824" max="3825" width="9.453125" style="1" customWidth="1"/>
    <col min="3826" max="3826" width="6.26953125" style="1" customWidth="1"/>
    <col min="3827" max="3827" width="3.1796875" style="1" customWidth="1"/>
    <col min="3828" max="3828" width="5.7265625" style="1" customWidth="1"/>
    <col min="3829" max="3829" width="3.7265625" style="1" customWidth="1"/>
    <col min="3830" max="3830" width="7.54296875" style="1" customWidth="1"/>
    <col min="3831" max="3831" width="1.81640625" style="1" customWidth="1"/>
    <col min="3832" max="3832" width="9.453125" style="1" customWidth="1"/>
    <col min="3833" max="3833" width="4.81640625" style="1" customWidth="1"/>
    <col min="3834" max="3834" width="4.54296875" style="1" customWidth="1"/>
    <col min="3835" max="3838" width="9.453125" style="1" customWidth="1"/>
    <col min="3839" max="4075" width="6.81640625" style="1" customWidth="1"/>
    <col min="4076" max="4076" width="5.453125" style="1" customWidth="1"/>
    <col min="4077" max="4077" width="11.81640625" style="1" customWidth="1"/>
    <col min="4078" max="4078" width="18.453125" style="1" customWidth="1"/>
    <col min="4079" max="4079" width="9.26953125" style="1" customWidth="1"/>
    <col min="4080" max="4081" width="9.453125" style="1" customWidth="1"/>
    <col min="4082" max="4082" width="6.26953125" style="1" customWidth="1"/>
    <col min="4083" max="4083" width="3.1796875" style="1" customWidth="1"/>
    <col min="4084" max="4084" width="5.7265625" style="1" customWidth="1"/>
    <col min="4085" max="4085" width="3.7265625" style="1" customWidth="1"/>
    <col min="4086" max="4086" width="7.54296875" style="1" customWidth="1"/>
    <col min="4087" max="4087" width="1.81640625" style="1" customWidth="1"/>
    <col min="4088" max="4088" width="9.453125" style="1" customWidth="1"/>
    <col min="4089" max="4089" width="4.81640625" style="1" customWidth="1"/>
    <col min="4090" max="4090" width="4.54296875" style="1" customWidth="1"/>
    <col min="4091" max="4094" width="9.453125" style="1" customWidth="1"/>
    <col min="4095" max="4331" width="6.81640625" style="1" customWidth="1"/>
    <col min="4332" max="4332" width="5.453125" style="1" customWidth="1"/>
    <col min="4333" max="4333" width="11.81640625" style="1" customWidth="1"/>
    <col min="4334" max="4334" width="18.453125" style="1" customWidth="1"/>
    <col min="4335" max="4335" width="9.26953125" style="1" customWidth="1"/>
    <col min="4336" max="4337" width="9.453125" style="1" customWidth="1"/>
    <col min="4338" max="4338" width="6.26953125" style="1" customWidth="1"/>
    <col min="4339" max="4339" width="3.1796875" style="1" customWidth="1"/>
    <col min="4340" max="4340" width="5.7265625" style="1" customWidth="1"/>
    <col min="4341" max="4341" width="3.7265625" style="1" customWidth="1"/>
    <col min="4342" max="4342" width="7.54296875" style="1" customWidth="1"/>
    <col min="4343" max="4343" width="1.81640625" style="1" customWidth="1"/>
    <col min="4344" max="4344" width="9.453125" style="1" customWidth="1"/>
    <col min="4345" max="4345" width="4.81640625" style="1" customWidth="1"/>
    <col min="4346" max="4346" width="4.54296875" style="1" customWidth="1"/>
    <col min="4347" max="4350" width="9.453125" style="1" customWidth="1"/>
    <col min="4351" max="4587" width="6.81640625" style="1" customWidth="1"/>
    <col min="4588" max="4588" width="5.453125" style="1" customWidth="1"/>
    <col min="4589" max="4589" width="11.81640625" style="1" customWidth="1"/>
    <col min="4590" max="4590" width="18.453125" style="1" customWidth="1"/>
    <col min="4591" max="4591" width="9.26953125" style="1" customWidth="1"/>
    <col min="4592" max="4593" width="9.453125" style="1" customWidth="1"/>
    <col min="4594" max="4594" width="6.26953125" style="1" customWidth="1"/>
    <col min="4595" max="4595" width="3.1796875" style="1" customWidth="1"/>
    <col min="4596" max="4596" width="5.7265625" style="1" customWidth="1"/>
    <col min="4597" max="4597" width="3.7265625" style="1" customWidth="1"/>
    <col min="4598" max="4598" width="7.54296875" style="1" customWidth="1"/>
    <col min="4599" max="4599" width="1.81640625" style="1" customWidth="1"/>
    <col min="4600" max="4600" width="9.453125" style="1" customWidth="1"/>
    <col min="4601" max="4601" width="4.81640625" style="1" customWidth="1"/>
    <col min="4602" max="4602" width="4.54296875" style="1" customWidth="1"/>
    <col min="4603" max="4606" width="9.453125" style="1" customWidth="1"/>
    <col min="4607" max="4843" width="6.81640625" style="1" customWidth="1"/>
    <col min="4844" max="4844" width="5.453125" style="1" customWidth="1"/>
    <col min="4845" max="4845" width="11.81640625" style="1" customWidth="1"/>
    <col min="4846" max="4846" width="18.453125" style="1" customWidth="1"/>
    <col min="4847" max="4847" width="9.26953125" style="1" customWidth="1"/>
    <col min="4848" max="4849" width="9.453125" style="1" customWidth="1"/>
    <col min="4850" max="4850" width="6.26953125" style="1" customWidth="1"/>
    <col min="4851" max="4851" width="3.1796875" style="1" customWidth="1"/>
    <col min="4852" max="4852" width="5.7265625" style="1" customWidth="1"/>
    <col min="4853" max="4853" width="3.7265625" style="1" customWidth="1"/>
    <col min="4854" max="4854" width="7.54296875" style="1" customWidth="1"/>
    <col min="4855" max="4855" width="1.81640625" style="1" customWidth="1"/>
    <col min="4856" max="4856" width="9.453125" style="1" customWidth="1"/>
    <col min="4857" max="4857" width="4.81640625" style="1" customWidth="1"/>
    <col min="4858" max="4858" width="4.54296875" style="1" customWidth="1"/>
    <col min="4859" max="4862" width="9.453125" style="1" customWidth="1"/>
    <col min="4863" max="5099" width="6.81640625" style="1" customWidth="1"/>
    <col min="5100" max="5100" width="5.453125" style="1" customWidth="1"/>
    <col min="5101" max="5101" width="11.81640625" style="1" customWidth="1"/>
    <col min="5102" max="5102" width="18.453125" style="1" customWidth="1"/>
    <col min="5103" max="5103" width="9.26953125" style="1" customWidth="1"/>
    <col min="5104" max="5105" width="9.453125" style="1" customWidth="1"/>
    <col min="5106" max="5106" width="6.26953125" style="1" customWidth="1"/>
    <col min="5107" max="5107" width="3.1796875" style="1" customWidth="1"/>
    <col min="5108" max="5108" width="5.7265625" style="1" customWidth="1"/>
    <col min="5109" max="5109" width="3.7265625" style="1" customWidth="1"/>
    <col min="5110" max="5110" width="7.54296875" style="1" customWidth="1"/>
    <col min="5111" max="5111" width="1.81640625" style="1" customWidth="1"/>
    <col min="5112" max="5112" width="9.453125" style="1" customWidth="1"/>
    <col min="5113" max="5113" width="4.81640625" style="1" customWidth="1"/>
    <col min="5114" max="5114" width="4.54296875" style="1" customWidth="1"/>
    <col min="5115" max="5118" width="9.453125" style="1" customWidth="1"/>
    <col min="5119" max="5355" width="6.81640625" style="1" customWidth="1"/>
    <col min="5356" max="5356" width="5.453125" style="1" customWidth="1"/>
    <col min="5357" max="5357" width="11.81640625" style="1" customWidth="1"/>
    <col min="5358" max="5358" width="18.453125" style="1" customWidth="1"/>
    <col min="5359" max="5359" width="9.26953125" style="1" customWidth="1"/>
    <col min="5360" max="5361" width="9.453125" style="1" customWidth="1"/>
    <col min="5362" max="5362" width="6.26953125" style="1" customWidth="1"/>
    <col min="5363" max="5363" width="3.1796875" style="1" customWidth="1"/>
    <col min="5364" max="5364" width="5.7265625" style="1" customWidth="1"/>
    <col min="5365" max="5365" width="3.7265625" style="1" customWidth="1"/>
    <col min="5366" max="5366" width="7.54296875" style="1" customWidth="1"/>
    <col min="5367" max="5367" width="1.81640625" style="1" customWidth="1"/>
    <col min="5368" max="5368" width="9.453125" style="1" customWidth="1"/>
    <col min="5369" max="5369" width="4.81640625" style="1" customWidth="1"/>
    <col min="5370" max="5370" width="4.54296875" style="1" customWidth="1"/>
    <col min="5371" max="5374" width="9.453125" style="1" customWidth="1"/>
    <col min="5375" max="5611" width="6.81640625" style="1" customWidth="1"/>
    <col min="5612" max="5612" width="5.453125" style="1" customWidth="1"/>
    <col min="5613" max="5613" width="11.81640625" style="1" customWidth="1"/>
    <col min="5614" max="5614" width="18.453125" style="1" customWidth="1"/>
    <col min="5615" max="5615" width="9.26953125" style="1" customWidth="1"/>
    <col min="5616" max="5617" width="9.453125" style="1" customWidth="1"/>
    <col min="5618" max="5618" width="6.26953125" style="1" customWidth="1"/>
    <col min="5619" max="5619" width="3.1796875" style="1" customWidth="1"/>
    <col min="5620" max="5620" width="5.7265625" style="1" customWidth="1"/>
    <col min="5621" max="5621" width="3.7265625" style="1" customWidth="1"/>
    <col min="5622" max="5622" width="7.54296875" style="1" customWidth="1"/>
    <col min="5623" max="5623" width="1.81640625" style="1" customWidth="1"/>
    <col min="5624" max="5624" width="9.453125" style="1" customWidth="1"/>
    <col min="5625" max="5625" width="4.81640625" style="1" customWidth="1"/>
    <col min="5626" max="5626" width="4.54296875" style="1" customWidth="1"/>
    <col min="5627" max="5630" width="9.453125" style="1" customWidth="1"/>
    <col min="5631" max="5867" width="6.81640625" style="1" customWidth="1"/>
    <col min="5868" max="5868" width="5.453125" style="1" customWidth="1"/>
    <col min="5869" max="5869" width="11.81640625" style="1" customWidth="1"/>
    <col min="5870" max="5870" width="18.453125" style="1" customWidth="1"/>
    <col min="5871" max="5871" width="9.26953125" style="1" customWidth="1"/>
    <col min="5872" max="5873" width="9.453125" style="1" customWidth="1"/>
    <col min="5874" max="5874" width="6.26953125" style="1" customWidth="1"/>
    <col min="5875" max="5875" width="3.1796875" style="1" customWidth="1"/>
    <col min="5876" max="5876" width="5.7265625" style="1" customWidth="1"/>
    <col min="5877" max="5877" width="3.7265625" style="1" customWidth="1"/>
    <col min="5878" max="5878" width="7.54296875" style="1" customWidth="1"/>
    <col min="5879" max="5879" width="1.81640625" style="1" customWidth="1"/>
    <col min="5880" max="5880" width="9.453125" style="1" customWidth="1"/>
    <col min="5881" max="5881" width="4.81640625" style="1" customWidth="1"/>
    <col min="5882" max="5882" width="4.54296875" style="1" customWidth="1"/>
    <col min="5883" max="5886" width="9.453125" style="1" customWidth="1"/>
    <col min="5887" max="6123" width="6.81640625" style="1" customWidth="1"/>
    <col min="6124" max="6124" width="5.453125" style="1" customWidth="1"/>
    <col min="6125" max="6125" width="11.81640625" style="1" customWidth="1"/>
    <col min="6126" max="6126" width="18.453125" style="1" customWidth="1"/>
    <col min="6127" max="6127" width="9.26953125" style="1" customWidth="1"/>
    <col min="6128" max="6129" width="9.453125" style="1" customWidth="1"/>
    <col min="6130" max="6130" width="6.26953125" style="1" customWidth="1"/>
    <col min="6131" max="6131" width="3.1796875" style="1" customWidth="1"/>
    <col min="6132" max="6132" width="5.7265625" style="1" customWidth="1"/>
    <col min="6133" max="6133" width="3.7265625" style="1" customWidth="1"/>
    <col min="6134" max="6134" width="7.54296875" style="1" customWidth="1"/>
    <col min="6135" max="6135" width="1.81640625" style="1" customWidth="1"/>
    <col min="6136" max="6136" width="9.453125" style="1" customWidth="1"/>
    <col min="6137" max="6137" width="4.81640625" style="1" customWidth="1"/>
    <col min="6138" max="6138" width="4.54296875" style="1" customWidth="1"/>
    <col min="6139" max="6142" width="9.453125" style="1" customWidth="1"/>
    <col min="6143" max="6379" width="6.81640625" style="1" customWidth="1"/>
    <col min="6380" max="6380" width="5.453125" style="1" customWidth="1"/>
    <col min="6381" max="6381" width="11.81640625" style="1" customWidth="1"/>
    <col min="6382" max="6382" width="18.453125" style="1" customWidth="1"/>
    <col min="6383" max="6383" width="9.26953125" style="1" customWidth="1"/>
    <col min="6384" max="6385" width="9.453125" style="1" customWidth="1"/>
    <col min="6386" max="6386" width="6.26953125" style="1" customWidth="1"/>
    <col min="6387" max="6387" width="3.1796875" style="1" customWidth="1"/>
    <col min="6388" max="6388" width="5.7265625" style="1" customWidth="1"/>
    <col min="6389" max="6389" width="3.7265625" style="1" customWidth="1"/>
    <col min="6390" max="6390" width="7.54296875" style="1" customWidth="1"/>
    <col min="6391" max="6391" width="1.81640625" style="1" customWidth="1"/>
    <col min="6392" max="6392" width="9.453125" style="1" customWidth="1"/>
    <col min="6393" max="6393" width="4.81640625" style="1" customWidth="1"/>
    <col min="6394" max="6394" width="4.54296875" style="1" customWidth="1"/>
    <col min="6395" max="6398" width="9.453125" style="1" customWidth="1"/>
    <col min="6399" max="6635" width="6.81640625" style="1" customWidth="1"/>
    <col min="6636" max="6636" width="5.453125" style="1" customWidth="1"/>
    <col min="6637" max="6637" width="11.81640625" style="1" customWidth="1"/>
    <col min="6638" max="6638" width="18.453125" style="1" customWidth="1"/>
    <col min="6639" max="6639" width="9.26953125" style="1" customWidth="1"/>
    <col min="6640" max="6641" width="9.453125" style="1" customWidth="1"/>
    <col min="6642" max="6642" width="6.26953125" style="1" customWidth="1"/>
    <col min="6643" max="6643" width="3.1796875" style="1" customWidth="1"/>
    <col min="6644" max="6644" width="5.7265625" style="1" customWidth="1"/>
    <col min="6645" max="6645" width="3.7265625" style="1" customWidth="1"/>
    <col min="6646" max="6646" width="7.54296875" style="1" customWidth="1"/>
    <col min="6647" max="6647" width="1.81640625" style="1" customWidth="1"/>
    <col min="6648" max="6648" width="9.453125" style="1" customWidth="1"/>
    <col min="6649" max="6649" width="4.81640625" style="1" customWidth="1"/>
    <col min="6650" max="6650" width="4.54296875" style="1" customWidth="1"/>
    <col min="6651" max="6654" width="9.453125" style="1" customWidth="1"/>
    <col min="6655" max="6891" width="6.81640625" style="1" customWidth="1"/>
    <col min="6892" max="6892" width="5.453125" style="1" customWidth="1"/>
    <col min="6893" max="6893" width="11.81640625" style="1" customWidth="1"/>
    <col min="6894" max="6894" width="18.453125" style="1" customWidth="1"/>
    <col min="6895" max="6895" width="9.26953125" style="1" customWidth="1"/>
    <col min="6896" max="6897" width="9.453125" style="1" customWidth="1"/>
    <col min="6898" max="6898" width="6.26953125" style="1" customWidth="1"/>
    <col min="6899" max="6899" width="3.1796875" style="1" customWidth="1"/>
    <col min="6900" max="6900" width="5.7265625" style="1" customWidth="1"/>
    <col min="6901" max="6901" width="3.7265625" style="1" customWidth="1"/>
    <col min="6902" max="6902" width="7.54296875" style="1" customWidth="1"/>
    <col min="6903" max="6903" width="1.81640625" style="1" customWidth="1"/>
    <col min="6904" max="6904" width="9.453125" style="1" customWidth="1"/>
    <col min="6905" max="6905" width="4.81640625" style="1" customWidth="1"/>
    <col min="6906" max="6906" width="4.54296875" style="1" customWidth="1"/>
    <col min="6907" max="6910" width="9.453125" style="1" customWidth="1"/>
    <col min="6911" max="7147" width="6.81640625" style="1" customWidth="1"/>
    <col min="7148" max="7148" width="5.453125" style="1" customWidth="1"/>
    <col min="7149" max="7149" width="11.81640625" style="1" customWidth="1"/>
    <col min="7150" max="7150" width="18.453125" style="1" customWidth="1"/>
    <col min="7151" max="7151" width="9.26953125" style="1" customWidth="1"/>
    <col min="7152" max="7153" width="9.453125" style="1" customWidth="1"/>
    <col min="7154" max="7154" width="6.26953125" style="1" customWidth="1"/>
    <col min="7155" max="7155" width="3.1796875" style="1" customWidth="1"/>
    <col min="7156" max="7156" width="5.7265625" style="1" customWidth="1"/>
    <col min="7157" max="7157" width="3.7265625" style="1" customWidth="1"/>
    <col min="7158" max="7158" width="7.54296875" style="1" customWidth="1"/>
    <col min="7159" max="7159" width="1.81640625" style="1" customWidth="1"/>
    <col min="7160" max="7160" width="9.453125" style="1" customWidth="1"/>
    <col min="7161" max="7161" width="4.81640625" style="1" customWidth="1"/>
    <col min="7162" max="7162" width="4.54296875" style="1" customWidth="1"/>
    <col min="7163" max="7166" width="9.453125" style="1" customWidth="1"/>
    <col min="7167" max="7403" width="6.81640625" style="1" customWidth="1"/>
    <col min="7404" max="7404" width="5.453125" style="1" customWidth="1"/>
    <col min="7405" max="7405" width="11.81640625" style="1" customWidth="1"/>
    <col min="7406" max="7406" width="18.453125" style="1" customWidth="1"/>
    <col min="7407" max="7407" width="9.26953125" style="1" customWidth="1"/>
    <col min="7408" max="7409" width="9.453125" style="1" customWidth="1"/>
    <col min="7410" max="7410" width="6.26953125" style="1" customWidth="1"/>
    <col min="7411" max="7411" width="3.1796875" style="1" customWidth="1"/>
    <col min="7412" max="7412" width="5.7265625" style="1" customWidth="1"/>
    <col min="7413" max="7413" width="3.7265625" style="1" customWidth="1"/>
    <col min="7414" max="7414" width="7.54296875" style="1" customWidth="1"/>
    <col min="7415" max="7415" width="1.81640625" style="1" customWidth="1"/>
    <col min="7416" max="7416" width="9.453125" style="1" customWidth="1"/>
    <col min="7417" max="7417" width="4.81640625" style="1" customWidth="1"/>
    <col min="7418" max="7418" width="4.54296875" style="1" customWidth="1"/>
    <col min="7419" max="7422" width="9.453125" style="1" customWidth="1"/>
    <col min="7423" max="7659" width="6.81640625" style="1" customWidth="1"/>
    <col min="7660" max="7660" width="5.453125" style="1" customWidth="1"/>
    <col min="7661" max="7661" width="11.81640625" style="1" customWidth="1"/>
    <col min="7662" max="7662" width="18.453125" style="1" customWidth="1"/>
    <col min="7663" max="7663" width="9.26953125" style="1" customWidth="1"/>
    <col min="7664" max="7665" width="9.453125" style="1" customWidth="1"/>
    <col min="7666" max="7666" width="6.26953125" style="1" customWidth="1"/>
    <col min="7667" max="7667" width="3.1796875" style="1" customWidth="1"/>
    <col min="7668" max="7668" width="5.7265625" style="1" customWidth="1"/>
    <col min="7669" max="7669" width="3.7265625" style="1" customWidth="1"/>
    <col min="7670" max="7670" width="7.54296875" style="1" customWidth="1"/>
    <col min="7671" max="7671" width="1.81640625" style="1" customWidth="1"/>
    <col min="7672" max="7672" width="9.453125" style="1" customWidth="1"/>
    <col min="7673" max="7673" width="4.81640625" style="1" customWidth="1"/>
    <col min="7674" max="7674" width="4.54296875" style="1" customWidth="1"/>
    <col min="7675" max="7678" width="9.453125" style="1" customWidth="1"/>
    <col min="7679" max="7915" width="6.81640625" style="1" customWidth="1"/>
    <col min="7916" max="7916" width="5.453125" style="1" customWidth="1"/>
    <col min="7917" max="7917" width="11.81640625" style="1" customWidth="1"/>
    <col min="7918" max="7918" width="18.453125" style="1" customWidth="1"/>
    <col min="7919" max="7919" width="9.26953125" style="1" customWidth="1"/>
    <col min="7920" max="7921" width="9.453125" style="1" customWidth="1"/>
    <col min="7922" max="7922" width="6.26953125" style="1" customWidth="1"/>
    <col min="7923" max="7923" width="3.1796875" style="1" customWidth="1"/>
    <col min="7924" max="7924" width="5.7265625" style="1" customWidth="1"/>
    <col min="7925" max="7925" width="3.7265625" style="1" customWidth="1"/>
    <col min="7926" max="7926" width="7.54296875" style="1" customWidth="1"/>
    <col min="7927" max="7927" width="1.81640625" style="1" customWidth="1"/>
    <col min="7928" max="7928" width="9.453125" style="1" customWidth="1"/>
    <col min="7929" max="7929" width="4.81640625" style="1" customWidth="1"/>
    <col min="7930" max="7930" width="4.54296875" style="1" customWidth="1"/>
    <col min="7931" max="7934" width="9.453125" style="1" customWidth="1"/>
    <col min="7935" max="8171" width="6.81640625" style="1" customWidth="1"/>
    <col min="8172" max="8172" width="5.453125" style="1" customWidth="1"/>
    <col min="8173" max="8173" width="11.81640625" style="1" customWidth="1"/>
    <col min="8174" max="8174" width="18.453125" style="1" customWidth="1"/>
    <col min="8175" max="8175" width="9.26953125" style="1" customWidth="1"/>
    <col min="8176" max="8177" width="9.453125" style="1" customWidth="1"/>
    <col min="8178" max="8178" width="6.26953125" style="1" customWidth="1"/>
    <col min="8179" max="8179" width="3.1796875" style="1" customWidth="1"/>
    <col min="8180" max="8180" width="5.7265625" style="1" customWidth="1"/>
    <col min="8181" max="8181" width="3.7265625" style="1" customWidth="1"/>
    <col min="8182" max="8182" width="7.54296875" style="1" customWidth="1"/>
    <col min="8183" max="8183" width="1.81640625" style="1" customWidth="1"/>
    <col min="8184" max="8184" width="9.453125" style="1" customWidth="1"/>
    <col min="8185" max="8185" width="4.81640625" style="1" customWidth="1"/>
    <col min="8186" max="8186" width="4.54296875" style="1" customWidth="1"/>
    <col min="8187" max="8190" width="9.453125" style="1" customWidth="1"/>
    <col min="8191" max="8427" width="6.81640625" style="1" customWidth="1"/>
    <col min="8428" max="8428" width="5.453125" style="1" customWidth="1"/>
    <col min="8429" max="8429" width="11.81640625" style="1" customWidth="1"/>
    <col min="8430" max="8430" width="18.453125" style="1" customWidth="1"/>
    <col min="8431" max="8431" width="9.26953125" style="1" customWidth="1"/>
    <col min="8432" max="8433" width="9.453125" style="1" customWidth="1"/>
    <col min="8434" max="8434" width="6.26953125" style="1" customWidth="1"/>
    <col min="8435" max="8435" width="3.1796875" style="1" customWidth="1"/>
    <col min="8436" max="8436" width="5.7265625" style="1" customWidth="1"/>
    <col min="8437" max="8437" width="3.7265625" style="1" customWidth="1"/>
    <col min="8438" max="8438" width="7.54296875" style="1" customWidth="1"/>
    <col min="8439" max="8439" width="1.81640625" style="1" customWidth="1"/>
    <col min="8440" max="8440" width="9.453125" style="1" customWidth="1"/>
    <col min="8441" max="8441" width="4.81640625" style="1" customWidth="1"/>
    <col min="8442" max="8442" width="4.54296875" style="1" customWidth="1"/>
    <col min="8443" max="8446" width="9.453125" style="1" customWidth="1"/>
    <col min="8447" max="8683" width="6.81640625" style="1" customWidth="1"/>
    <col min="8684" max="8684" width="5.453125" style="1" customWidth="1"/>
    <col min="8685" max="8685" width="11.81640625" style="1" customWidth="1"/>
    <col min="8686" max="8686" width="18.453125" style="1" customWidth="1"/>
    <col min="8687" max="8687" width="9.26953125" style="1" customWidth="1"/>
    <col min="8688" max="8689" width="9.453125" style="1" customWidth="1"/>
    <col min="8690" max="8690" width="6.26953125" style="1" customWidth="1"/>
    <col min="8691" max="8691" width="3.1796875" style="1" customWidth="1"/>
    <col min="8692" max="8692" width="5.7265625" style="1" customWidth="1"/>
    <col min="8693" max="8693" width="3.7265625" style="1" customWidth="1"/>
    <col min="8694" max="8694" width="7.54296875" style="1" customWidth="1"/>
    <col min="8695" max="8695" width="1.81640625" style="1" customWidth="1"/>
    <col min="8696" max="8696" width="9.453125" style="1" customWidth="1"/>
    <col min="8697" max="8697" width="4.81640625" style="1" customWidth="1"/>
    <col min="8698" max="8698" width="4.54296875" style="1" customWidth="1"/>
    <col min="8699" max="8702" width="9.453125" style="1" customWidth="1"/>
    <col min="8703" max="8939" width="6.81640625" style="1" customWidth="1"/>
    <col min="8940" max="8940" width="5.453125" style="1" customWidth="1"/>
    <col min="8941" max="8941" width="11.81640625" style="1" customWidth="1"/>
    <col min="8942" max="8942" width="18.453125" style="1" customWidth="1"/>
    <col min="8943" max="8943" width="9.26953125" style="1" customWidth="1"/>
    <col min="8944" max="8945" width="9.453125" style="1" customWidth="1"/>
    <col min="8946" max="8946" width="6.26953125" style="1" customWidth="1"/>
    <col min="8947" max="8947" width="3.1796875" style="1" customWidth="1"/>
    <col min="8948" max="8948" width="5.7265625" style="1" customWidth="1"/>
    <col min="8949" max="8949" width="3.7265625" style="1" customWidth="1"/>
    <col min="8950" max="8950" width="7.54296875" style="1" customWidth="1"/>
    <col min="8951" max="8951" width="1.81640625" style="1" customWidth="1"/>
    <col min="8952" max="8952" width="9.453125" style="1" customWidth="1"/>
    <col min="8953" max="8953" width="4.81640625" style="1" customWidth="1"/>
    <col min="8954" max="8954" width="4.54296875" style="1" customWidth="1"/>
    <col min="8955" max="8958" width="9.453125" style="1" customWidth="1"/>
    <col min="8959" max="9195" width="6.81640625" style="1" customWidth="1"/>
    <col min="9196" max="9196" width="5.453125" style="1" customWidth="1"/>
    <col min="9197" max="9197" width="11.81640625" style="1" customWidth="1"/>
    <col min="9198" max="9198" width="18.453125" style="1" customWidth="1"/>
    <col min="9199" max="9199" width="9.26953125" style="1" customWidth="1"/>
    <col min="9200" max="9201" width="9.453125" style="1" customWidth="1"/>
    <col min="9202" max="9202" width="6.26953125" style="1" customWidth="1"/>
    <col min="9203" max="9203" width="3.1796875" style="1" customWidth="1"/>
    <col min="9204" max="9204" width="5.7265625" style="1" customWidth="1"/>
    <col min="9205" max="9205" width="3.7265625" style="1" customWidth="1"/>
    <col min="9206" max="9206" width="7.54296875" style="1" customWidth="1"/>
    <col min="9207" max="9207" width="1.81640625" style="1" customWidth="1"/>
    <col min="9208" max="9208" width="9.453125" style="1" customWidth="1"/>
    <col min="9209" max="9209" width="4.81640625" style="1" customWidth="1"/>
    <col min="9210" max="9210" width="4.54296875" style="1" customWidth="1"/>
    <col min="9211" max="9214" width="9.453125" style="1" customWidth="1"/>
    <col min="9215" max="9451" width="6.81640625" style="1" customWidth="1"/>
    <col min="9452" max="9452" width="5.453125" style="1" customWidth="1"/>
    <col min="9453" max="9453" width="11.81640625" style="1" customWidth="1"/>
    <col min="9454" max="9454" width="18.453125" style="1" customWidth="1"/>
    <col min="9455" max="9455" width="9.26953125" style="1" customWidth="1"/>
    <col min="9456" max="9457" width="9.453125" style="1" customWidth="1"/>
    <col min="9458" max="9458" width="6.26953125" style="1" customWidth="1"/>
    <col min="9459" max="9459" width="3.1796875" style="1" customWidth="1"/>
    <col min="9460" max="9460" width="5.7265625" style="1" customWidth="1"/>
    <col min="9461" max="9461" width="3.7265625" style="1" customWidth="1"/>
    <col min="9462" max="9462" width="7.54296875" style="1" customWidth="1"/>
    <col min="9463" max="9463" width="1.81640625" style="1" customWidth="1"/>
    <col min="9464" max="9464" width="9.453125" style="1" customWidth="1"/>
    <col min="9465" max="9465" width="4.81640625" style="1" customWidth="1"/>
    <col min="9466" max="9466" width="4.54296875" style="1" customWidth="1"/>
    <col min="9467" max="9470" width="9.453125" style="1" customWidth="1"/>
    <col min="9471" max="9707" width="6.81640625" style="1" customWidth="1"/>
    <col min="9708" max="9708" width="5.453125" style="1" customWidth="1"/>
    <col min="9709" max="9709" width="11.81640625" style="1" customWidth="1"/>
    <col min="9710" max="9710" width="18.453125" style="1" customWidth="1"/>
    <col min="9711" max="9711" width="9.26953125" style="1" customWidth="1"/>
    <col min="9712" max="9713" width="9.453125" style="1" customWidth="1"/>
    <col min="9714" max="9714" width="6.26953125" style="1" customWidth="1"/>
    <col min="9715" max="9715" width="3.1796875" style="1" customWidth="1"/>
    <col min="9716" max="9716" width="5.7265625" style="1" customWidth="1"/>
    <col min="9717" max="9717" width="3.7265625" style="1" customWidth="1"/>
    <col min="9718" max="9718" width="7.54296875" style="1" customWidth="1"/>
    <col min="9719" max="9719" width="1.81640625" style="1" customWidth="1"/>
    <col min="9720" max="9720" width="9.453125" style="1" customWidth="1"/>
    <col min="9721" max="9721" width="4.81640625" style="1" customWidth="1"/>
    <col min="9722" max="9722" width="4.54296875" style="1" customWidth="1"/>
    <col min="9723" max="9726" width="9.453125" style="1" customWidth="1"/>
    <col min="9727" max="9963" width="6.81640625" style="1" customWidth="1"/>
    <col min="9964" max="9964" width="5.453125" style="1" customWidth="1"/>
    <col min="9965" max="9965" width="11.81640625" style="1" customWidth="1"/>
    <col min="9966" max="9966" width="18.453125" style="1" customWidth="1"/>
    <col min="9967" max="9967" width="9.26953125" style="1" customWidth="1"/>
    <col min="9968" max="9969" width="9.453125" style="1" customWidth="1"/>
    <col min="9970" max="9970" width="6.26953125" style="1" customWidth="1"/>
    <col min="9971" max="9971" width="3.1796875" style="1" customWidth="1"/>
    <col min="9972" max="9972" width="5.7265625" style="1" customWidth="1"/>
    <col min="9973" max="9973" width="3.7265625" style="1" customWidth="1"/>
    <col min="9974" max="9974" width="7.54296875" style="1" customWidth="1"/>
    <col min="9975" max="9975" width="1.81640625" style="1" customWidth="1"/>
    <col min="9976" max="9976" width="9.453125" style="1" customWidth="1"/>
    <col min="9977" max="9977" width="4.81640625" style="1" customWidth="1"/>
    <col min="9978" max="9978" width="4.54296875" style="1" customWidth="1"/>
    <col min="9979" max="9982" width="9.453125" style="1" customWidth="1"/>
    <col min="9983" max="10219" width="6.81640625" style="1" customWidth="1"/>
    <col min="10220" max="10220" width="5.453125" style="1" customWidth="1"/>
    <col min="10221" max="10221" width="11.81640625" style="1" customWidth="1"/>
    <col min="10222" max="10222" width="18.453125" style="1" customWidth="1"/>
    <col min="10223" max="10223" width="9.26953125" style="1" customWidth="1"/>
    <col min="10224" max="10225" width="9.453125" style="1" customWidth="1"/>
    <col min="10226" max="10226" width="6.26953125" style="1" customWidth="1"/>
    <col min="10227" max="10227" width="3.1796875" style="1" customWidth="1"/>
    <col min="10228" max="10228" width="5.7265625" style="1" customWidth="1"/>
    <col min="10229" max="10229" width="3.7265625" style="1" customWidth="1"/>
    <col min="10230" max="10230" width="7.54296875" style="1" customWidth="1"/>
    <col min="10231" max="10231" width="1.81640625" style="1" customWidth="1"/>
    <col min="10232" max="10232" width="9.453125" style="1" customWidth="1"/>
    <col min="10233" max="10233" width="4.81640625" style="1" customWidth="1"/>
    <col min="10234" max="10234" width="4.54296875" style="1" customWidth="1"/>
    <col min="10235" max="10238" width="9.453125" style="1" customWidth="1"/>
    <col min="10239" max="10475" width="6.81640625" style="1" customWidth="1"/>
    <col min="10476" max="10476" width="5.453125" style="1" customWidth="1"/>
    <col min="10477" max="10477" width="11.81640625" style="1" customWidth="1"/>
    <col min="10478" max="10478" width="18.453125" style="1" customWidth="1"/>
    <col min="10479" max="10479" width="9.26953125" style="1" customWidth="1"/>
    <col min="10480" max="10481" width="9.453125" style="1" customWidth="1"/>
    <col min="10482" max="10482" width="6.26953125" style="1" customWidth="1"/>
    <col min="10483" max="10483" width="3.1796875" style="1" customWidth="1"/>
    <col min="10484" max="10484" width="5.7265625" style="1" customWidth="1"/>
    <col min="10485" max="10485" width="3.7265625" style="1" customWidth="1"/>
    <col min="10486" max="10486" width="7.54296875" style="1" customWidth="1"/>
    <col min="10487" max="10487" width="1.81640625" style="1" customWidth="1"/>
    <col min="10488" max="10488" width="9.453125" style="1" customWidth="1"/>
    <col min="10489" max="10489" width="4.81640625" style="1" customWidth="1"/>
    <col min="10490" max="10490" width="4.54296875" style="1" customWidth="1"/>
    <col min="10491" max="10494" width="9.453125" style="1" customWidth="1"/>
    <col min="10495" max="10731" width="6.81640625" style="1" customWidth="1"/>
    <col min="10732" max="10732" width="5.453125" style="1" customWidth="1"/>
    <col min="10733" max="10733" width="11.81640625" style="1" customWidth="1"/>
    <col min="10734" max="10734" width="18.453125" style="1" customWidth="1"/>
    <col min="10735" max="10735" width="9.26953125" style="1" customWidth="1"/>
    <col min="10736" max="10737" width="9.453125" style="1" customWidth="1"/>
    <col min="10738" max="10738" width="6.26953125" style="1" customWidth="1"/>
    <col min="10739" max="10739" width="3.1796875" style="1" customWidth="1"/>
    <col min="10740" max="10740" width="5.7265625" style="1" customWidth="1"/>
    <col min="10741" max="10741" width="3.7265625" style="1" customWidth="1"/>
    <col min="10742" max="10742" width="7.54296875" style="1" customWidth="1"/>
    <col min="10743" max="10743" width="1.81640625" style="1" customWidth="1"/>
    <col min="10744" max="10744" width="9.453125" style="1" customWidth="1"/>
    <col min="10745" max="10745" width="4.81640625" style="1" customWidth="1"/>
    <col min="10746" max="10746" width="4.54296875" style="1" customWidth="1"/>
    <col min="10747" max="10750" width="9.453125" style="1" customWidth="1"/>
    <col min="10751" max="10987" width="6.81640625" style="1" customWidth="1"/>
    <col min="10988" max="10988" width="5.453125" style="1" customWidth="1"/>
    <col min="10989" max="10989" width="11.81640625" style="1" customWidth="1"/>
    <col min="10990" max="10990" width="18.453125" style="1" customWidth="1"/>
    <col min="10991" max="10991" width="9.26953125" style="1" customWidth="1"/>
    <col min="10992" max="10993" width="9.453125" style="1" customWidth="1"/>
    <col min="10994" max="10994" width="6.26953125" style="1" customWidth="1"/>
    <col min="10995" max="10995" width="3.1796875" style="1" customWidth="1"/>
    <col min="10996" max="10996" width="5.7265625" style="1" customWidth="1"/>
    <col min="10997" max="10997" width="3.7265625" style="1" customWidth="1"/>
    <col min="10998" max="10998" width="7.54296875" style="1" customWidth="1"/>
    <col min="10999" max="10999" width="1.81640625" style="1" customWidth="1"/>
    <col min="11000" max="11000" width="9.453125" style="1" customWidth="1"/>
    <col min="11001" max="11001" width="4.81640625" style="1" customWidth="1"/>
    <col min="11002" max="11002" width="4.54296875" style="1" customWidth="1"/>
    <col min="11003" max="11006" width="9.453125" style="1" customWidth="1"/>
    <col min="11007" max="11243" width="6.81640625" style="1" customWidth="1"/>
    <col min="11244" max="11244" width="5.453125" style="1" customWidth="1"/>
    <col min="11245" max="11245" width="11.81640625" style="1" customWidth="1"/>
    <col min="11246" max="11246" width="18.453125" style="1" customWidth="1"/>
    <col min="11247" max="11247" width="9.26953125" style="1" customWidth="1"/>
    <col min="11248" max="11249" width="9.453125" style="1" customWidth="1"/>
    <col min="11250" max="11250" width="6.26953125" style="1" customWidth="1"/>
    <col min="11251" max="11251" width="3.1796875" style="1" customWidth="1"/>
    <col min="11252" max="11252" width="5.7265625" style="1" customWidth="1"/>
    <col min="11253" max="11253" width="3.7265625" style="1" customWidth="1"/>
    <col min="11254" max="11254" width="7.54296875" style="1" customWidth="1"/>
    <col min="11255" max="11255" width="1.81640625" style="1" customWidth="1"/>
    <col min="11256" max="11256" width="9.453125" style="1" customWidth="1"/>
    <col min="11257" max="11257" width="4.81640625" style="1" customWidth="1"/>
    <col min="11258" max="11258" width="4.54296875" style="1" customWidth="1"/>
    <col min="11259" max="11262" width="9.453125" style="1" customWidth="1"/>
    <col min="11263" max="11499" width="6.81640625" style="1" customWidth="1"/>
    <col min="11500" max="11500" width="5.453125" style="1" customWidth="1"/>
    <col min="11501" max="11501" width="11.81640625" style="1" customWidth="1"/>
    <col min="11502" max="11502" width="18.453125" style="1" customWidth="1"/>
    <col min="11503" max="11503" width="9.26953125" style="1" customWidth="1"/>
    <col min="11504" max="11505" width="9.453125" style="1" customWidth="1"/>
    <col min="11506" max="11506" width="6.26953125" style="1" customWidth="1"/>
    <col min="11507" max="11507" width="3.1796875" style="1" customWidth="1"/>
    <col min="11508" max="11508" width="5.7265625" style="1" customWidth="1"/>
    <col min="11509" max="11509" width="3.7265625" style="1" customWidth="1"/>
    <col min="11510" max="11510" width="7.54296875" style="1" customWidth="1"/>
    <col min="11511" max="11511" width="1.81640625" style="1" customWidth="1"/>
    <col min="11512" max="11512" width="9.453125" style="1" customWidth="1"/>
    <col min="11513" max="11513" width="4.81640625" style="1" customWidth="1"/>
    <col min="11514" max="11514" width="4.54296875" style="1" customWidth="1"/>
    <col min="11515" max="11518" width="9.453125" style="1" customWidth="1"/>
    <col min="11519" max="11755" width="6.81640625" style="1" customWidth="1"/>
    <col min="11756" max="11756" width="5.453125" style="1" customWidth="1"/>
    <col min="11757" max="11757" width="11.81640625" style="1" customWidth="1"/>
    <col min="11758" max="11758" width="18.453125" style="1" customWidth="1"/>
    <col min="11759" max="11759" width="9.26953125" style="1" customWidth="1"/>
    <col min="11760" max="11761" width="9.453125" style="1" customWidth="1"/>
    <col min="11762" max="11762" width="6.26953125" style="1" customWidth="1"/>
    <col min="11763" max="11763" width="3.1796875" style="1" customWidth="1"/>
    <col min="11764" max="11764" width="5.7265625" style="1" customWidth="1"/>
    <col min="11765" max="11765" width="3.7265625" style="1" customWidth="1"/>
    <col min="11766" max="11766" width="7.54296875" style="1" customWidth="1"/>
    <col min="11767" max="11767" width="1.81640625" style="1" customWidth="1"/>
    <col min="11768" max="11768" width="9.453125" style="1" customWidth="1"/>
    <col min="11769" max="11769" width="4.81640625" style="1" customWidth="1"/>
    <col min="11770" max="11770" width="4.54296875" style="1" customWidth="1"/>
    <col min="11771" max="11774" width="9.453125" style="1" customWidth="1"/>
    <col min="11775" max="12011" width="6.81640625" style="1" customWidth="1"/>
    <col min="12012" max="12012" width="5.453125" style="1" customWidth="1"/>
    <col min="12013" max="12013" width="11.81640625" style="1" customWidth="1"/>
    <col min="12014" max="12014" width="18.453125" style="1" customWidth="1"/>
    <col min="12015" max="12015" width="9.26953125" style="1" customWidth="1"/>
    <col min="12016" max="12017" width="9.453125" style="1" customWidth="1"/>
    <col min="12018" max="12018" width="6.26953125" style="1" customWidth="1"/>
    <col min="12019" max="12019" width="3.1796875" style="1" customWidth="1"/>
    <col min="12020" max="12020" width="5.7265625" style="1" customWidth="1"/>
    <col min="12021" max="12021" width="3.7265625" style="1" customWidth="1"/>
    <col min="12022" max="12022" width="7.54296875" style="1" customWidth="1"/>
    <col min="12023" max="12023" width="1.81640625" style="1" customWidth="1"/>
    <col min="12024" max="12024" width="9.453125" style="1" customWidth="1"/>
    <col min="12025" max="12025" width="4.81640625" style="1" customWidth="1"/>
    <col min="12026" max="12026" width="4.54296875" style="1" customWidth="1"/>
    <col min="12027" max="12030" width="9.453125" style="1" customWidth="1"/>
    <col min="12031" max="12267" width="6.81640625" style="1" customWidth="1"/>
    <col min="12268" max="12268" width="5.453125" style="1" customWidth="1"/>
    <col min="12269" max="12269" width="11.81640625" style="1" customWidth="1"/>
    <col min="12270" max="12270" width="18.453125" style="1" customWidth="1"/>
    <col min="12271" max="12271" width="9.26953125" style="1" customWidth="1"/>
    <col min="12272" max="12273" width="9.453125" style="1" customWidth="1"/>
    <col min="12274" max="12274" width="6.26953125" style="1" customWidth="1"/>
    <col min="12275" max="12275" width="3.1796875" style="1" customWidth="1"/>
    <col min="12276" max="12276" width="5.7265625" style="1" customWidth="1"/>
    <col min="12277" max="12277" width="3.7265625" style="1" customWidth="1"/>
    <col min="12278" max="12278" width="7.54296875" style="1" customWidth="1"/>
    <col min="12279" max="12279" width="1.81640625" style="1" customWidth="1"/>
    <col min="12280" max="12280" width="9.453125" style="1" customWidth="1"/>
    <col min="12281" max="12281" width="4.81640625" style="1" customWidth="1"/>
    <col min="12282" max="12282" width="4.54296875" style="1" customWidth="1"/>
    <col min="12283" max="12286" width="9.453125" style="1" customWidth="1"/>
    <col min="12287" max="12523" width="6.81640625" style="1" customWidth="1"/>
    <col min="12524" max="12524" width="5.453125" style="1" customWidth="1"/>
    <col min="12525" max="12525" width="11.81640625" style="1" customWidth="1"/>
    <col min="12526" max="12526" width="18.453125" style="1" customWidth="1"/>
    <col min="12527" max="12527" width="9.26953125" style="1" customWidth="1"/>
    <col min="12528" max="12529" width="9.453125" style="1" customWidth="1"/>
    <col min="12530" max="12530" width="6.26953125" style="1" customWidth="1"/>
    <col min="12531" max="12531" width="3.1796875" style="1" customWidth="1"/>
    <col min="12532" max="12532" width="5.7265625" style="1" customWidth="1"/>
    <col min="12533" max="12533" width="3.7265625" style="1" customWidth="1"/>
    <col min="12534" max="12534" width="7.54296875" style="1" customWidth="1"/>
    <col min="12535" max="12535" width="1.81640625" style="1" customWidth="1"/>
    <col min="12536" max="12536" width="9.453125" style="1" customWidth="1"/>
    <col min="12537" max="12537" width="4.81640625" style="1" customWidth="1"/>
    <col min="12538" max="12538" width="4.54296875" style="1" customWidth="1"/>
    <col min="12539" max="12542" width="9.453125" style="1" customWidth="1"/>
    <col min="12543" max="12779" width="6.81640625" style="1" customWidth="1"/>
    <col min="12780" max="12780" width="5.453125" style="1" customWidth="1"/>
    <col min="12781" max="12781" width="11.81640625" style="1" customWidth="1"/>
    <col min="12782" max="12782" width="18.453125" style="1" customWidth="1"/>
    <col min="12783" max="12783" width="9.26953125" style="1" customWidth="1"/>
    <col min="12784" max="12785" width="9.453125" style="1" customWidth="1"/>
    <col min="12786" max="12786" width="6.26953125" style="1" customWidth="1"/>
    <col min="12787" max="12787" width="3.1796875" style="1" customWidth="1"/>
    <col min="12788" max="12788" width="5.7265625" style="1" customWidth="1"/>
    <col min="12789" max="12789" width="3.7265625" style="1" customWidth="1"/>
    <col min="12790" max="12790" width="7.54296875" style="1" customWidth="1"/>
    <col min="12791" max="12791" width="1.81640625" style="1" customWidth="1"/>
    <col min="12792" max="12792" width="9.453125" style="1" customWidth="1"/>
    <col min="12793" max="12793" width="4.81640625" style="1" customWidth="1"/>
    <col min="12794" max="12794" width="4.54296875" style="1" customWidth="1"/>
    <col min="12795" max="12798" width="9.453125" style="1" customWidth="1"/>
    <col min="12799" max="13035" width="6.81640625" style="1" customWidth="1"/>
    <col min="13036" max="13036" width="5.453125" style="1" customWidth="1"/>
    <col min="13037" max="13037" width="11.81640625" style="1" customWidth="1"/>
    <col min="13038" max="13038" width="18.453125" style="1" customWidth="1"/>
    <col min="13039" max="13039" width="9.26953125" style="1" customWidth="1"/>
    <col min="13040" max="13041" width="9.453125" style="1" customWidth="1"/>
    <col min="13042" max="13042" width="6.26953125" style="1" customWidth="1"/>
    <col min="13043" max="13043" width="3.1796875" style="1" customWidth="1"/>
    <col min="13044" max="13044" width="5.7265625" style="1" customWidth="1"/>
    <col min="13045" max="13045" width="3.7265625" style="1" customWidth="1"/>
    <col min="13046" max="13046" width="7.54296875" style="1" customWidth="1"/>
    <col min="13047" max="13047" width="1.81640625" style="1" customWidth="1"/>
    <col min="13048" max="13048" width="9.453125" style="1" customWidth="1"/>
    <col min="13049" max="13049" width="4.81640625" style="1" customWidth="1"/>
    <col min="13050" max="13050" width="4.54296875" style="1" customWidth="1"/>
    <col min="13051" max="13054" width="9.453125" style="1" customWidth="1"/>
    <col min="13055" max="13291" width="6.81640625" style="1" customWidth="1"/>
    <col min="13292" max="13292" width="5.453125" style="1" customWidth="1"/>
    <col min="13293" max="13293" width="11.81640625" style="1" customWidth="1"/>
    <col min="13294" max="13294" width="18.453125" style="1" customWidth="1"/>
    <col min="13295" max="13295" width="9.26953125" style="1" customWidth="1"/>
    <col min="13296" max="13297" width="9.453125" style="1" customWidth="1"/>
    <col min="13298" max="13298" width="6.26953125" style="1" customWidth="1"/>
    <col min="13299" max="13299" width="3.1796875" style="1" customWidth="1"/>
    <col min="13300" max="13300" width="5.7265625" style="1" customWidth="1"/>
    <col min="13301" max="13301" width="3.7265625" style="1" customWidth="1"/>
    <col min="13302" max="13302" width="7.54296875" style="1" customWidth="1"/>
    <col min="13303" max="13303" width="1.81640625" style="1" customWidth="1"/>
    <col min="13304" max="13304" width="9.453125" style="1" customWidth="1"/>
    <col min="13305" max="13305" width="4.81640625" style="1" customWidth="1"/>
    <col min="13306" max="13306" width="4.54296875" style="1" customWidth="1"/>
    <col min="13307" max="13310" width="9.453125" style="1" customWidth="1"/>
    <col min="13311" max="13547" width="6.81640625" style="1" customWidth="1"/>
    <col min="13548" max="13548" width="5.453125" style="1" customWidth="1"/>
    <col min="13549" max="13549" width="11.81640625" style="1" customWidth="1"/>
    <col min="13550" max="13550" width="18.453125" style="1" customWidth="1"/>
    <col min="13551" max="13551" width="9.26953125" style="1" customWidth="1"/>
    <col min="13552" max="13553" width="9.453125" style="1" customWidth="1"/>
    <col min="13554" max="13554" width="6.26953125" style="1" customWidth="1"/>
    <col min="13555" max="13555" width="3.1796875" style="1" customWidth="1"/>
    <col min="13556" max="13556" width="5.7265625" style="1" customWidth="1"/>
    <col min="13557" max="13557" width="3.7265625" style="1" customWidth="1"/>
    <col min="13558" max="13558" width="7.54296875" style="1" customWidth="1"/>
    <col min="13559" max="13559" width="1.81640625" style="1" customWidth="1"/>
    <col min="13560" max="13560" width="9.453125" style="1" customWidth="1"/>
    <col min="13561" max="13561" width="4.81640625" style="1" customWidth="1"/>
    <col min="13562" max="13562" width="4.54296875" style="1" customWidth="1"/>
    <col min="13563" max="13566" width="9.453125" style="1" customWidth="1"/>
    <col min="13567" max="13803" width="6.81640625" style="1" customWidth="1"/>
    <col min="13804" max="13804" width="5.453125" style="1" customWidth="1"/>
    <col min="13805" max="13805" width="11.81640625" style="1" customWidth="1"/>
    <col min="13806" max="13806" width="18.453125" style="1" customWidth="1"/>
    <col min="13807" max="13807" width="9.26953125" style="1" customWidth="1"/>
    <col min="13808" max="13809" width="9.453125" style="1" customWidth="1"/>
    <col min="13810" max="13810" width="6.26953125" style="1" customWidth="1"/>
    <col min="13811" max="13811" width="3.1796875" style="1" customWidth="1"/>
    <col min="13812" max="13812" width="5.7265625" style="1" customWidth="1"/>
    <col min="13813" max="13813" width="3.7265625" style="1" customWidth="1"/>
    <col min="13814" max="13814" width="7.54296875" style="1" customWidth="1"/>
    <col min="13815" max="13815" width="1.81640625" style="1" customWidth="1"/>
    <col min="13816" max="13816" width="9.453125" style="1" customWidth="1"/>
    <col min="13817" max="13817" width="4.81640625" style="1" customWidth="1"/>
    <col min="13818" max="13818" width="4.54296875" style="1" customWidth="1"/>
    <col min="13819" max="13822" width="9.453125" style="1" customWidth="1"/>
    <col min="13823" max="14059" width="6.81640625" style="1" customWidth="1"/>
    <col min="14060" max="14060" width="5.453125" style="1" customWidth="1"/>
    <col min="14061" max="14061" width="11.81640625" style="1" customWidth="1"/>
    <col min="14062" max="14062" width="18.453125" style="1" customWidth="1"/>
    <col min="14063" max="14063" width="9.26953125" style="1" customWidth="1"/>
    <col min="14064" max="14065" width="9.453125" style="1" customWidth="1"/>
    <col min="14066" max="14066" width="6.26953125" style="1" customWidth="1"/>
    <col min="14067" max="14067" width="3.1796875" style="1" customWidth="1"/>
    <col min="14068" max="14068" width="5.7265625" style="1" customWidth="1"/>
    <col min="14069" max="14069" width="3.7265625" style="1" customWidth="1"/>
    <col min="14070" max="14070" width="7.54296875" style="1" customWidth="1"/>
    <col min="14071" max="14071" width="1.81640625" style="1" customWidth="1"/>
    <col min="14072" max="14072" width="9.453125" style="1" customWidth="1"/>
    <col min="14073" max="14073" width="4.81640625" style="1" customWidth="1"/>
    <col min="14074" max="14074" width="4.54296875" style="1" customWidth="1"/>
    <col min="14075" max="14078" width="9.453125" style="1" customWidth="1"/>
    <col min="14079" max="14315" width="6.81640625" style="1" customWidth="1"/>
    <col min="14316" max="14316" width="5.453125" style="1" customWidth="1"/>
    <col min="14317" max="14317" width="11.81640625" style="1" customWidth="1"/>
    <col min="14318" max="14318" width="18.453125" style="1" customWidth="1"/>
    <col min="14319" max="14319" width="9.26953125" style="1" customWidth="1"/>
    <col min="14320" max="14321" width="9.453125" style="1" customWidth="1"/>
    <col min="14322" max="14322" width="6.26953125" style="1" customWidth="1"/>
    <col min="14323" max="14323" width="3.1796875" style="1" customWidth="1"/>
    <col min="14324" max="14324" width="5.7265625" style="1" customWidth="1"/>
    <col min="14325" max="14325" width="3.7265625" style="1" customWidth="1"/>
    <col min="14326" max="14326" width="7.54296875" style="1" customWidth="1"/>
    <col min="14327" max="14327" width="1.81640625" style="1" customWidth="1"/>
    <col min="14328" max="14328" width="9.453125" style="1" customWidth="1"/>
    <col min="14329" max="14329" width="4.81640625" style="1" customWidth="1"/>
    <col min="14330" max="14330" width="4.54296875" style="1" customWidth="1"/>
    <col min="14331" max="14334" width="9.453125" style="1" customWidth="1"/>
    <col min="14335" max="14571" width="6.81640625" style="1" customWidth="1"/>
    <col min="14572" max="14572" width="5.453125" style="1" customWidth="1"/>
    <col min="14573" max="14573" width="11.81640625" style="1" customWidth="1"/>
    <col min="14574" max="14574" width="18.453125" style="1" customWidth="1"/>
    <col min="14575" max="14575" width="9.26953125" style="1" customWidth="1"/>
    <col min="14576" max="14577" width="9.453125" style="1" customWidth="1"/>
    <col min="14578" max="14578" width="6.26953125" style="1" customWidth="1"/>
    <col min="14579" max="14579" width="3.1796875" style="1" customWidth="1"/>
    <col min="14580" max="14580" width="5.7265625" style="1" customWidth="1"/>
    <col min="14581" max="14581" width="3.7265625" style="1" customWidth="1"/>
    <col min="14582" max="14582" width="7.54296875" style="1" customWidth="1"/>
    <col min="14583" max="14583" width="1.81640625" style="1" customWidth="1"/>
    <col min="14584" max="14584" width="9.453125" style="1" customWidth="1"/>
    <col min="14585" max="14585" width="4.81640625" style="1" customWidth="1"/>
    <col min="14586" max="14586" width="4.54296875" style="1" customWidth="1"/>
    <col min="14587" max="14590" width="9.453125" style="1" customWidth="1"/>
    <col min="14591" max="14827" width="6.81640625" style="1" customWidth="1"/>
    <col min="14828" max="14828" width="5.453125" style="1" customWidth="1"/>
    <col min="14829" max="14829" width="11.81640625" style="1" customWidth="1"/>
    <col min="14830" max="14830" width="18.453125" style="1" customWidth="1"/>
    <col min="14831" max="14831" width="9.26953125" style="1" customWidth="1"/>
    <col min="14832" max="14833" width="9.453125" style="1" customWidth="1"/>
    <col min="14834" max="14834" width="6.26953125" style="1" customWidth="1"/>
    <col min="14835" max="14835" width="3.1796875" style="1" customWidth="1"/>
    <col min="14836" max="14836" width="5.7265625" style="1" customWidth="1"/>
    <col min="14837" max="14837" width="3.7265625" style="1" customWidth="1"/>
    <col min="14838" max="14838" width="7.54296875" style="1" customWidth="1"/>
    <col min="14839" max="14839" width="1.81640625" style="1" customWidth="1"/>
    <col min="14840" max="14840" width="9.453125" style="1" customWidth="1"/>
    <col min="14841" max="14841" width="4.81640625" style="1" customWidth="1"/>
    <col min="14842" max="14842" width="4.54296875" style="1" customWidth="1"/>
    <col min="14843" max="14846" width="9.453125" style="1" customWidth="1"/>
    <col min="14847" max="15083" width="6.81640625" style="1" customWidth="1"/>
    <col min="15084" max="15084" width="5.453125" style="1" customWidth="1"/>
    <col min="15085" max="15085" width="11.81640625" style="1" customWidth="1"/>
    <col min="15086" max="15086" width="18.453125" style="1" customWidth="1"/>
    <col min="15087" max="15087" width="9.26953125" style="1" customWidth="1"/>
    <col min="15088" max="15089" width="9.453125" style="1" customWidth="1"/>
    <col min="15090" max="15090" width="6.26953125" style="1" customWidth="1"/>
    <col min="15091" max="15091" width="3.1796875" style="1" customWidth="1"/>
    <col min="15092" max="15092" width="5.7265625" style="1" customWidth="1"/>
    <col min="15093" max="15093" width="3.7265625" style="1" customWidth="1"/>
    <col min="15094" max="15094" width="7.54296875" style="1" customWidth="1"/>
    <col min="15095" max="15095" width="1.81640625" style="1" customWidth="1"/>
    <col min="15096" max="15096" width="9.453125" style="1" customWidth="1"/>
    <col min="15097" max="15097" width="4.81640625" style="1" customWidth="1"/>
    <col min="15098" max="15098" width="4.54296875" style="1" customWidth="1"/>
    <col min="15099" max="15102" width="9.453125" style="1" customWidth="1"/>
    <col min="15103" max="15339" width="6.81640625" style="1" customWidth="1"/>
    <col min="15340" max="15340" width="5.453125" style="1" customWidth="1"/>
    <col min="15341" max="15341" width="11.81640625" style="1" customWidth="1"/>
    <col min="15342" max="15342" width="18.453125" style="1" customWidth="1"/>
    <col min="15343" max="15343" width="9.26953125" style="1" customWidth="1"/>
    <col min="15344" max="15345" width="9.453125" style="1" customWidth="1"/>
    <col min="15346" max="15346" width="6.26953125" style="1" customWidth="1"/>
    <col min="15347" max="15347" width="3.1796875" style="1" customWidth="1"/>
    <col min="15348" max="15348" width="5.7265625" style="1" customWidth="1"/>
    <col min="15349" max="15349" width="3.7265625" style="1" customWidth="1"/>
    <col min="15350" max="15350" width="7.54296875" style="1" customWidth="1"/>
    <col min="15351" max="15351" width="1.81640625" style="1" customWidth="1"/>
    <col min="15352" max="15352" width="9.453125" style="1" customWidth="1"/>
    <col min="15353" max="15353" width="4.81640625" style="1" customWidth="1"/>
    <col min="15354" max="15354" width="4.54296875" style="1" customWidth="1"/>
    <col min="15355" max="15358" width="9.453125" style="1" customWidth="1"/>
    <col min="15359" max="15595" width="6.81640625" style="1" customWidth="1"/>
    <col min="15596" max="15596" width="5.453125" style="1" customWidth="1"/>
    <col min="15597" max="15597" width="11.81640625" style="1" customWidth="1"/>
    <col min="15598" max="15598" width="18.453125" style="1" customWidth="1"/>
    <col min="15599" max="15599" width="9.26953125" style="1" customWidth="1"/>
    <col min="15600" max="15601" width="9.453125" style="1" customWidth="1"/>
    <col min="15602" max="15602" width="6.26953125" style="1" customWidth="1"/>
    <col min="15603" max="15603" width="3.1796875" style="1" customWidth="1"/>
    <col min="15604" max="15604" width="5.7265625" style="1" customWidth="1"/>
    <col min="15605" max="15605" width="3.7265625" style="1" customWidth="1"/>
    <col min="15606" max="15606" width="7.54296875" style="1" customWidth="1"/>
    <col min="15607" max="15607" width="1.81640625" style="1" customWidth="1"/>
    <col min="15608" max="15608" width="9.453125" style="1" customWidth="1"/>
    <col min="15609" max="15609" width="4.81640625" style="1" customWidth="1"/>
    <col min="15610" max="15610" width="4.54296875" style="1" customWidth="1"/>
    <col min="15611" max="15614" width="9.453125" style="1" customWidth="1"/>
    <col min="15615" max="15851" width="6.81640625" style="1" customWidth="1"/>
    <col min="15852" max="15852" width="5.453125" style="1" customWidth="1"/>
    <col min="15853" max="15853" width="11.81640625" style="1" customWidth="1"/>
    <col min="15854" max="15854" width="18.453125" style="1" customWidth="1"/>
    <col min="15855" max="15855" width="9.26953125" style="1" customWidth="1"/>
    <col min="15856" max="15857" width="9.453125" style="1" customWidth="1"/>
    <col min="15858" max="15858" width="6.26953125" style="1" customWidth="1"/>
    <col min="15859" max="15859" width="3.1796875" style="1" customWidth="1"/>
    <col min="15860" max="15860" width="5.7265625" style="1" customWidth="1"/>
    <col min="15861" max="15861" width="3.7265625" style="1" customWidth="1"/>
    <col min="15862" max="15862" width="7.54296875" style="1" customWidth="1"/>
    <col min="15863" max="15863" width="1.81640625" style="1" customWidth="1"/>
    <col min="15864" max="15864" width="9.453125" style="1" customWidth="1"/>
    <col min="15865" max="15865" width="4.81640625" style="1" customWidth="1"/>
    <col min="15866" max="15866" width="4.54296875" style="1" customWidth="1"/>
    <col min="15867" max="15870" width="9.453125" style="1" customWidth="1"/>
    <col min="15871" max="16107" width="6.81640625" style="1" customWidth="1"/>
    <col min="16108" max="16108" width="5.453125" style="1" customWidth="1"/>
    <col min="16109" max="16109" width="11.81640625" style="1" customWidth="1"/>
    <col min="16110" max="16110" width="18.453125" style="1" customWidth="1"/>
    <col min="16111" max="16111" width="9.26953125" style="1" customWidth="1"/>
    <col min="16112" max="16113" width="9.453125" style="1" customWidth="1"/>
    <col min="16114" max="16114" width="6.26953125" style="1" customWidth="1"/>
    <col min="16115" max="16115" width="3.1796875" style="1" customWidth="1"/>
    <col min="16116" max="16116" width="5.7265625" style="1" customWidth="1"/>
    <col min="16117" max="16117" width="3.7265625" style="1" customWidth="1"/>
    <col min="16118" max="16118" width="7.54296875" style="1" customWidth="1"/>
    <col min="16119" max="16119" width="1.81640625" style="1" customWidth="1"/>
    <col min="16120" max="16120" width="9.453125" style="1" customWidth="1"/>
    <col min="16121" max="16121" width="4.81640625" style="1" customWidth="1"/>
    <col min="16122" max="16122" width="4.54296875" style="1" customWidth="1"/>
    <col min="16123" max="16126" width="9.453125" style="1" customWidth="1"/>
    <col min="16127" max="16384" width="6.81640625" style="1" customWidth="1"/>
  </cols>
  <sheetData>
    <row r="1" spans="1:14" x14ac:dyDescent="0.35">
      <c r="A1" s="44" t="s">
        <v>277</v>
      </c>
    </row>
    <row r="2" spans="1:14" x14ac:dyDescent="0.35">
      <c r="A2" s="227" t="s">
        <v>437</v>
      </c>
    </row>
    <row r="3" spans="1:14" x14ac:dyDescent="0.35">
      <c r="A3" s="227" t="s">
        <v>438</v>
      </c>
    </row>
    <row r="4" spans="1:14" ht="12.5" thickBot="1" x14ac:dyDescent="0.4"/>
    <row r="5" spans="1:14" ht="12" customHeight="1" x14ac:dyDescent="0.35">
      <c r="A5" s="228" t="s">
        <v>439</v>
      </c>
      <c r="B5" s="229"/>
      <c r="C5" s="371" t="s">
        <v>440</v>
      </c>
      <c r="D5" s="371"/>
      <c r="E5" s="371" t="s">
        <v>441</v>
      </c>
      <c r="F5" s="371"/>
      <c r="G5" s="371" t="s">
        <v>442</v>
      </c>
      <c r="H5" s="371"/>
      <c r="I5" s="371" t="s">
        <v>443</v>
      </c>
      <c r="J5" s="371"/>
      <c r="K5" s="371" t="s">
        <v>444</v>
      </c>
      <c r="L5" s="371"/>
      <c r="M5" s="371" t="s">
        <v>445</v>
      </c>
      <c r="N5" s="372"/>
    </row>
    <row r="6" spans="1:14" ht="12.5" thickBot="1" x14ac:dyDescent="0.4">
      <c r="A6" s="230" t="s">
        <v>331</v>
      </c>
      <c r="B6" s="231" t="s">
        <v>446</v>
      </c>
      <c r="C6" s="232" t="s">
        <v>447</v>
      </c>
      <c r="D6" s="232" t="s">
        <v>448</v>
      </c>
      <c r="E6" s="232" t="s">
        <v>235</v>
      </c>
      <c r="F6" s="232" t="s">
        <v>236</v>
      </c>
      <c r="G6" s="232" t="s">
        <v>447</v>
      </c>
      <c r="H6" s="232" t="s">
        <v>448</v>
      </c>
      <c r="I6" s="232" t="s">
        <v>449</v>
      </c>
      <c r="J6" s="232" t="s">
        <v>450</v>
      </c>
      <c r="K6" s="232" t="s">
        <v>451</v>
      </c>
      <c r="L6" s="232" t="s">
        <v>452</v>
      </c>
      <c r="M6" s="232" t="s">
        <v>451</v>
      </c>
      <c r="N6" s="233" t="s">
        <v>453</v>
      </c>
    </row>
    <row r="7" spans="1:14" x14ac:dyDescent="0.35">
      <c r="A7" s="234" t="s">
        <v>454</v>
      </c>
      <c r="B7" s="234" t="s">
        <v>455</v>
      </c>
      <c r="C7" s="235">
        <v>0</v>
      </c>
      <c r="D7" s="235">
        <v>0</v>
      </c>
      <c r="E7" s="235">
        <v>5000</v>
      </c>
      <c r="F7" s="235">
        <v>0</v>
      </c>
      <c r="G7" s="235">
        <v>5000</v>
      </c>
      <c r="H7" s="235"/>
      <c r="I7" s="235">
        <v>5000</v>
      </c>
      <c r="J7" s="235"/>
      <c r="K7" s="235"/>
      <c r="L7" s="235"/>
      <c r="M7" s="235"/>
      <c r="N7" s="235"/>
    </row>
    <row r="8" spans="1:14" x14ac:dyDescent="0.35">
      <c r="A8" s="236" t="s">
        <v>456</v>
      </c>
      <c r="B8" s="236" t="s">
        <v>457</v>
      </c>
      <c r="C8" s="237">
        <v>0</v>
      </c>
      <c r="D8" s="237">
        <v>0</v>
      </c>
      <c r="E8" s="237">
        <v>995000</v>
      </c>
      <c r="F8" s="237"/>
      <c r="G8" s="237">
        <v>995000</v>
      </c>
      <c r="H8" s="237"/>
      <c r="I8" s="237">
        <v>995000</v>
      </c>
      <c r="J8" s="237"/>
      <c r="K8" s="237"/>
      <c r="L8" s="237"/>
      <c r="M8" s="237"/>
      <c r="N8" s="237"/>
    </row>
    <row r="9" spans="1:14" x14ac:dyDescent="0.35">
      <c r="A9" s="238" t="s">
        <v>458</v>
      </c>
      <c r="B9" s="236" t="s">
        <v>459</v>
      </c>
      <c r="C9" s="237">
        <v>0</v>
      </c>
      <c r="D9" s="237">
        <v>0</v>
      </c>
      <c r="E9" s="237"/>
      <c r="F9" s="237">
        <v>1000000</v>
      </c>
      <c r="G9" s="237"/>
      <c r="H9" s="237"/>
      <c r="I9" s="237"/>
      <c r="J9" s="237">
        <v>1000000</v>
      </c>
      <c r="K9" s="237"/>
      <c r="L9" s="237"/>
      <c r="M9" s="237"/>
      <c r="N9" s="237"/>
    </row>
  </sheetData>
  <mergeCells count="6">
    <mergeCell ref="M5:N5"/>
    <mergeCell ref="C5:D5"/>
    <mergeCell ref="E5:F5"/>
    <mergeCell ref="G5:H5"/>
    <mergeCell ref="I5:J5"/>
    <mergeCell ref="K5:L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F6801-FCFE-4672-A8F2-312E8D374A19}">
  <sheetPr>
    <tabColor theme="8" tint="-0.499984740745262"/>
  </sheetPr>
  <dimension ref="B2:G21"/>
  <sheetViews>
    <sheetView showGridLines="0" zoomScale="130" zoomScaleNormal="130" workbookViewId="0">
      <selection activeCell="S9" sqref="S9"/>
    </sheetView>
  </sheetViews>
  <sheetFormatPr baseColWidth="10" defaultColWidth="11.453125" defaultRowHeight="12" x14ac:dyDescent="0.35"/>
  <cols>
    <col min="1" max="1" width="3.7265625" style="1" customWidth="1"/>
    <col min="2" max="16384" width="11.453125" style="1"/>
  </cols>
  <sheetData>
    <row r="2" spans="2:6" x14ac:dyDescent="0.35">
      <c r="B2" s="1" t="s">
        <v>129</v>
      </c>
    </row>
    <row r="3" spans="2:6" x14ac:dyDescent="0.35">
      <c r="B3" s="89" t="s">
        <v>49</v>
      </c>
      <c r="C3" s="89"/>
      <c r="D3" s="89"/>
      <c r="E3" s="89"/>
      <c r="F3" s="89"/>
    </row>
    <row r="4" spans="2:6" x14ac:dyDescent="0.35">
      <c r="B4" s="89" t="s">
        <v>50</v>
      </c>
      <c r="C4" s="89"/>
      <c r="D4" s="89"/>
      <c r="E4" s="89"/>
      <c r="F4" s="89"/>
    </row>
    <row r="5" spans="2:6" x14ac:dyDescent="0.35">
      <c r="B5" s="110" t="s">
        <v>156</v>
      </c>
      <c r="C5" s="89"/>
      <c r="D5" s="89"/>
      <c r="E5" s="89"/>
      <c r="F5" s="89"/>
    </row>
    <row r="6" spans="2:6" x14ac:dyDescent="0.35">
      <c r="B6" s="1" t="s">
        <v>136</v>
      </c>
    </row>
    <row r="7" spans="2:6" x14ac:dyDescent="0.35">
      <c r="B7" s="89" t="s">
        <v>51</v>
      </c>
      <c r="C7" s="89"/>
      <c r="D7" s="89"/>
      <c r="E7" s="42"/>
      <c r="F7" s="42"/>
    </row>
    <row r="8" spans="2:6" x14ac:dyDescent="0.35">
      <c r="B8" s="89" t="s">
        <v>52</v>
      </c>
      <c r="C8" s="89"/>
      <c r="D8" s="89"/>
      <c r="E8" s="42"/>
      <c r="F8" s="42"/>
    </row>
    <row r="9" spans="2:6" x14ac:dyDescent="0.35">
      <c r="B9" s="89" t="s">
        <v>53</v>
      </c>
      <c r="C9" s="89"/>
      <c r="D9" s="89"/>
      <c r="E9" s="42"/>
      <c r="F9" s="42"/>
    </row>
    <row r="10" spans="2:6" x14ac:dyDescent="0.35">
      <c r="B10" s="89" t="s">
        <v>54</v>
      </c>
      <c r="C10" s="89"/>
      <c r="D10" s="89"/>
      <c r="E10" s="42"/>
      <c r="F10" s="42"/>
    </row>
    <row r="11" spans="2:6" x14ac:dyDescent="0.35">
      <c r="B11" s="89" t="s">
        <v>55</v>
      </c>
      <c r="C11" s="89"/>
      <c r="D11" s="89"/>
      <c r="E11" s="42"/>
      <c r="F11" s="42"/>
    </row>
    <row r="12" spans="2:6" x14ac:dyDescent="0.35">
      <c r="B12" s="89" t="s">
        <v>56</v>
      </c>
      <c r="C12" s="89"/>
      <c r="D12" s="89"/>
      <c r="E12" s="42"/>
      <c r="F12" s="42"/>
    </row>
    <row r="13" spans="2:6" x14ac:dyDescent="0.35">
      <c r="B13" s="89" t="s">
        <v>57</v>
      </c>
      <c r="C13" s="89"/>
      <c r="D13" s="89"/>
      <c r="E13" s="89"/>
      <c r="F13" s="89"/>
    </row>
    <row r="14" spans="2:6" x14ac:dyDescent="0.35">
      <c r="B14" s="89" t="s">
        <v>58</v>
      </c>
      <c r="C14" s="89"/>
      <c r="D14" s="89"/>
      <c r="E14" s="89"/>
      <c r="F14" s="89"/>
    </row>
    <row r="15" spans="2:6" x14ac:dyDescent="0.35">
      <c r="B15" s="89" t="s">
        <v>59</v>
      </c>
      <c r="C15" s="89"/>
      <c r="D15" s="89"/>
      <c r="E15" s="89"/>
      <c r="F15" s="89"/>
    </row>
    <row r="16" spans="2:6" x14ac:dyDescent="0.35">
      <c r="B16" s="89" t="s">
        <v>60</v>
      </c>
      <c r="C16" s="89"/>
      <c r="D16" s="89"/>
      <c r="E16" s="89"/>
      <c r="F16" s="89"/>
    </row>
    <row r="17" spans="2:7" x14ac:dyDescent="0.35">
      <c r="B17" s="89" t="s">
        <v>61</v>
      </c>
      <c r="C17" s="89"/>
      <c r="D17" s="89"/>
      <c r="E17" s="89"/>
      <c r="F17" s="89"/>
      <c r="G17" s="89"/>
    </row>
    <row r="18" spans="2:7" x14ac:dyDescent="0.35">
      <c r="B18" s="89" t="s">
        <v>62</v>
      </c>
      <c r="C18" s="89"/>
      <c r="D18" s="89"/>
      <c r="E18" s="89"/>
      <c r="F18" s="89"/>
      <c r="G18" s="89"/>
    </row>
    <row r="19" spans="2:7" x14ac:dyDescent="0.35">
      <c r="B19" s="89" t="s">
        <v>63</v>
      </c>
      <c r="C19" s="89"/>
      <c r="D19" s="89"/>
      <c r="E19" s="89"/>
      <c r="F19" s="89"/>
      <c r="G19" s="89"/>
    </row>
    <row r="21" spans="2:7" x14ac:dyDescent="0.35">
      <c r="B21" s="43" t="s">
        <v>64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E195E-736B-467B-A9EF-1E4902F5E5D4}">
  <sheetPr>
    <tabColor theme="8" tint="-0.499984740745262"/>
  </sheetPr>
  <dimension ref="A1:AN49"/>
  <sheetViews>
    <sheetView showGridLines="0" zoomScale="140" zoomScaleNormal="140" workbookViewId="0">
      <selection activeCell="S9" sqref="S9"/>
    </sheetView>
  </sheetViews>
  <sheetFormatPr baseColWidth="10" defaultColWidth="11.453125" defaultRowHeight="12" x14ac:dyDescent="0.35"/>
  <cols>
    <col min="1" max="1" width="2.90625" style="1" bestFit="1" customWidth="1"/>
    <col min="2" max="2" width="5" style="1" bestFit="1" customWidth="1"/>
    <col min="3" max="3" width="4.1796875" style="1" bestFit="1" customWidth="1"/>
    <col min="4" max="4" width="13.453125" style="1" bestFit="1" customWidth="1"/>
    <col min="5" max="5" width="7" style="1" bestFit="1" customWidth="1"/>
    <col min="6" max="6" width="10.453125" style="1" customWidth="1"/>
    <col min="7" max="7" width="4.54296875" style="1" bestFit="1" customWidth="1"/>
    <col min="8" max="8" width="1.1796875" style="71" customWidth="1"/>
    <col min="9" max="9" width="1.1796875" style="1" customWidth="1"/>
    <col min="10" max="10" width="3" style="1" bestFit="1" customWidth="1"/>
    <col min="11" max="11" width="6.1796875" style="1" customWidth="1"/>
    <col min="12" max="12" width="11" style="1" bestFit="1" customWidth="1"/>
    <col min="13" max="13" width="9.1796875" style="1" bestFit="1" customWidth="1"/>
    <col min="14" max="14" width="10.453125" style="1" customWidth="1"/>
    <col min="15" max="15" width="1.1796875" style="1" customWidth="1"/>
    <col min="16" max="17" width="1.1796875" style="42" customWidth="1"/>
    <col min="18" max="18" width="3" style="42" bestFit="1" customWidth="1"/>
    <col min="19" max="19" width="7.54296875" style="1" customWidth="1"/>
    <col min="20" max="20" width="32.1796875" style="1" bestFit="1" customWidth="1"/>
    <col min="21" max="21" width="11.7265625" style="1" customWidth="1"/>
    <col min="22" max="22" width="1.1796875" style="1" customWidth="1"/>
    <col min="23" max="23" width="1.1796875" style="73" customWidth="1"/>
    <col min="24" max="24" width="1.1796875" style="1" customWidth="1"/>
    <col min="25" max="25" width="3" style="1" bestFit="1" customWidth="1"/>
    <col min="26" max="26" width="11.453125" style="1"/>
    <col min="27" max="27" width="16.81640625" style="1" bestFit="1" customWidth="1"/>
    <col min="28" max="28" width="9.1796875" style="1" bestFit="1" customWidth="1"/>
    <col min="29" max="29" width="11.7265625" style="1" customWidth="1"/>
    <col min="30" max="30" width="1.1796875" style="1" customWidth="1"/>
    <col min="31" max="31" width="1.1796875" style="73" customWidth="1"/>
    <col min="32" max="32" width="1.1796875" style="1" customWidth="1"/>
    <col min="33" max="33" width="1.453125" style="1" customWidth="1"/>
    <col min="34" max="34" width="18.36328125" style="1" customWidth="1"/>
    <col min="35" max="37" width="1.26953125" style="1" customWidth="1"/>
    <col min="38" max="38" width="11.453125" style="1"/>
    <col min="39" max="39" width="3" style="1" bestFit="1" customWidth="1"/>
    <col min="40" max="16384" width="11.453125" style="1"/>
  </cols>
  <sheetData>
    <row r="1" spans="1:40" x14ac:dyDescent="0.35">
      <c r="B1" s="44" t="s">
        <v>134</v>
      </c>
      <c r="K1" s="44" t="s">
        <v>134</v>
      </c>
      <c r="Z1" s="44" t="s">
        <v>134</v>
      </c>
      <c r="AH1" s="44" t="s">
        <v>134</v>
      </c>
    </row>
    <row r="2" spans="1:40" x14ac:dyDescent="0.35">
      <c r="B2" s="44" t="s">
        <v>65</v>
      </c>
      <c r="K2" s="44" t="s">
        <v>65</v>
      </c>
      <c r="Z2" s="44" t="s">
        <v>66</v>
      </c>
      <c r="AH2" s="44" t="s">
        <v>67</v>
      </c>
    </row>
    <row r="3" spans="1:40" x14ac:dyDescent="0.35">
      <c r="B3" s="44" t="s">
        <v>130</v>
      </c>
      <c r="K3" s="44" t="str">
        <f>+B3</f>
        <v>A/T 31.01.22</v>
      </c>
      <c r="Z3" s="44" t="str">
        <f>+B3</f>
        <v>A/T 31.01.22</v>
      </c>
      <c r="AH3" s="44" t="str">
        <f>+Z3</f>
        <v>A/T 31.01.22</v>
      </c>
    </row>
    <row r="4" spans="1:40" x14ac:dyDescent="0.35">
      <c r="B4" s="44" t="s">
        <v>68</v>
      </c>
      <c r="K4" s="44" t="s">
        <v>68</v>
      </c>
      <c r="Z4" s="44" t="s">
        <v>68</v>
      </c>
      <c r="AH4" s="44" t="s">
        <v>68</v>
      </c>
    </row>
    <row r="6" spans="1:40" x14ac:dyDescent="0.35">
      <c r="B6" s="45" t="s">
        <v>69</v>
      </c>
      <c r="K6" s="35"/>
      <c r="L6" s="35"/>
      <c r="M6" s="35"/>
      <c r="N6" s="35"/>
      <c r="O6" s="35" t="s">
        <v>70</v>
      </c>
      <c r="P6" s="35"/>
      <c r="Q6" s="35"/>
      <c r="R6" s="35"/>
      <c r="S6" s="35"/>
      <c r="T6" s="35"/>
      <c r="U6" s="35"/>
    </row>
    <row r="7" spans="1:40" ht="12.5" thickBot="1" x14ac:dyDescent="0.4">
      <c r="P7" s="3"/>
    </row>
    <row r="8" spans="1:40" ht="12.5" thickBot="1" x14ac:dyDescent="0.4">
      <c r="A8" s="46" t="s">
        <v>71</v>
      </c>
      <c r="B8" s="47" t="s">
        <v>131</v>
      </c>
      <c r="J8" s="45" t="s">
        <v>48</v>
      </c>
      <c r="K8" s="45" t="s">
        <v>72</v>
      </c>
      <c r="P8" s="3"/>
      <c r="R8" s="48" t="s">
        <v>73</v>
      </c>
      <c r="S8" s="49" t="s">
        <v>74</v>
      </c>
      <c r="Y8" s="45" t="s">
        <v>48</v>
      </c>
      <c r="Z8" s="45" t="s">
        <v>75</v>
      </c>
      <c r="AG8" s="45"/>
      <c r="AL8" s="68" t="s">
        <v>133</v>
      </c>
    </row>
    <row r="9" spans="1:40" ht="12.5" thickBot="1" x14ac:dyDescent="0.4">
      <c r="P9" s="3"/>
    </row>
    <row r="10" spans="1:40" ht="12.5" thickBot="1" x14ac:dyDescent="0.4">
      <c r="B10" s="70" t="s">
        <v>76</v>
      </c>
      <c r="C10" s="70" t="s">
        <v>77</v>
      </c>
      <c r="D10" s="70" t="s">
        <v>78</v>
      </c>
      <c r="E10" s="70" t="s">
        <v>79</v>
      </c>
      <c r="F10" s="70" t="s">
        <v>80</v>
      </c>
      <c r="K10" s="69" t="s">
        <v>77</v>
      </c>
      <c r="L10" s="69" t="s">
        <v>78</v>
      </c>
      <c r="M10" s="69" t="s">
        <v>81</v>
      </c>
      <c r="N10" s="69" t="s">
        <v>82</v>
      </c>
      <c r="P10" s="3"/>
      <c r="S10" s="70" t="s">
        <v>77</v>
      </c>
      <c r="T10" s="70" t="s">
        <v>78</v>
      </c>
      <c r="U10" s="70" t="s">
        <v>82</v>
      </c>
      <c r="Z10" s="68" t="s">
        <v>77</v>
      </c>
      <c r="AA10" s="68" t="s">
        <v>78</v>
      </c>
      <c r="AB10" s="68" t="s">
        <v>81</v>
      </c>
      <c r="AC10" s="68" t="s">
        <v>82</v>
      </c>
      <c r="AH10" s="75" t="s">
        <v>83</v>
      </c>
      <c r="AI10" s="75"/>
      <c r="AJ10" s="75"/>
      <c r="AK10" s="75"/>
      <c r="AL10" s="116">
        <f>+F34</f>
        <v>43400</v>
      </c>
      <c r="AN10" s="117" t="s">
        <v>158</v>
      </c>
    </row>
    <row r="11" spans="1:40" x14ac:dyDescent="0.35">
      <c r="B11" s="94">
        <v>20</v>
      </c>
      <c r="C11" s="104">
        <v>23</v>
      </c>
      <c r="D11" s="105" t="s">
        <v>84</v>
      </c>
      <c r="E11" s="95">
        <v>110</v>
      </c>
      <c r="F11" s="96">
        <f>+B11*E11</f>
        <v>2200</v>
      </c>
      <c r="K11" s="50">
        <v>24</v>
      </c>
      <c r="L11" s="51" t="s">
        <v>85</v>
      </c>
      <c r="M11" s="51" t="s">
        <v>86</v>
      </c>
      <c r="N11" s="52">
        <f>+F13</f>
        <v>6000</v>
      </c>
      <c r="P11" s="3"/>
      <c r="S11" s="50">
        <v>23</v>
      </c>
      <c r="T11" s="51" t="s">
        <v>87</v>
      </c>
      <c r="U11" s="53">
        <f>+F11</f>
        <v>2200</v>
      </c>
      <c r="Z11" s="50">
        <v>20</v>
      </c>
      <c r="AA11" s="51" t="s">
        <v>88</v>
      </c>
      <c r="AB11" s="51" t="s">
        <v>86</v>
      </c>
      <c r="AC11" s="52">
        <v>0</v>
      </c>
      <c r="AH11" s="1" t="s">
        <v>5</v>
      </c>
      <c r="AL11" s="20">
        <f>-AC19</f>
        <v>-23930</v>
      </c>
      <c r="AN11" s="117" t="s">
        <v>159</v>
      </c>
    </row>
    <row r="12" spans="1:40" ht="12.5" thickBot="1" x14ac:dyDescent="0.4">
      <c r="B12" s="97">
        <v>30</v>
      </c>
      <c r="C12" s="106">
        <v>21</v>
      </c>
      <c r="D12" s="107" t="s">
        <v>89</v>
      </c>
      <c r="E12" s="98">
        <v>200</v>
      </c>
      <c r="F12" s="99">
        <f>+B12*E12</f>
        <v>6000</v>
      </c>
      <c r="K12" s="54">
        <v>60</v>
      </c>
      <c r="L12" s="55" t="s">
        <v>90</v>
      </c>
      <c r="M12" s="55"/>
      <c r="N12" s="56">
        <f>+F26</f>
        <v>7980</v>
      </c>
      <c r="P12" s="3"/>
      <c r="S12" s="54">
        <v>92</v>
      </c>
      <c r="T12" s="55" t="s">
        <v>91</v>
      </c>
      <c r="U12" s="113">
        <f>+N15</f>
        <v>12430</v>
      </c>
      <c r="Z12" s="54">
        <v>21</v>
      </c>
      <c r="AA12" s="55" t="s">
        <v>92</v>
      </c>
      <c r="AB12" s="55" t="s">
        <v>86</v>
      </c>
      <c r="AC12" s="56">
        <f>+F12</f>
        <v>6000</v>
      </c>
      <c r="AH12" s="44" t="s">
        <v>93</v>
      </c>
      <c r="AL12" s="57">
        <f>+SUM(AL10:AL11)</f>
        <v>19470</v>
      </c>
      <c r="AM12" s="115">
        <f>+AL12/AL10</f>
        <v>0.44861751152073731</v>
      </c>
    </row>
    <row r="13" spans="1:40" ht="13" thickTop="1" thickBot="1" x14ac:dyDescent="0.4">
      <c r="B13" s="108"/>
      <c r="C13" s="100">
        <v>24</v>
      </c>
      <c r="D13" s="101" t="s">
        <v>94</v>
      </c>
      <c r="E13" s="102"/>
      <c r="F13" s="103">
        <v>6000</v>
      </c>
      <c r="K13" s="58">
        <v>24</v>
      </c>
      <c r="L13" s="59" t="s">
        <v>85</v>
      </c>
      <c r="M13" s="59" t="s">
        <v>95</v>
      </c>
      <c r="N13" s="60">
        <f>-F21</f>
        <v>-1550</v>
      </c>
      <c r="P13" s="3"/>
      <c r="S13" s="54">
        <v>92</v>
      </c>
      <c r="T13" s="55" t="str">
        <f>+L20</f>
        <v>Costo de producción Mano de obra</v>
      </c>
      <c r="U13" s="113">
        <f>+N24</f>
        <v>5000</v>
      </c>
      <c r="Z13" s="54">
        <v>92</v>
      </c>
      <c r="AA13" s="55" t="s">
        <v>9</v>
      </c>
      <c r="AB13" s="55"/>
      <c r="AC13" s="56">
        <f>+U19</f>
        <v>27830</v>
      </c>
    </row>
    <row r="14" spans="1:40" ht="12.5" thickBot="1" x14ac:dyDescent="0.4">
      <c r="F14" s="61">
        <f>+SUM(F11:F13)</f>
        <v>14200</v>
      </c>
      <c r="P14" s="3"/>
      <c r="S14" s="54">
        <v>92</v>
      </c>
      <c r="T14" s="55" t="str">
        <f>+L29</f>
        <v>Costo de producción - MOI</v>
      </c>
      <c r="U14" s="113">
        <f>+N29</f>
        <v>7450</v>
      </c>
      <c r="Z14" s="54">
        <v>20</v>
      </c>
      <c r="AA14" s="55" t="s">
        <v>88</v>
      </c>
      <c r="AB14" s="55" t="s">
        <v>95</v>
      </c>
      <c r="AC14" s="56">
        <v>0</v>
      </c>
      <c r="AH14" s="1" t="s">
        <v>96</v>
      </c>
      <c r="AL14" s="20">
        <f>-F38-F43</f>
        <v>-2350</v>
      </c>
    </row>
    <row r="15" spans="1:40" ht="13" thickTop="1" thickBot="1" x14ac:dyDescent="0.4">
      <c r="N15" s="112">
        <f>+SUM(N11:N14)</f>
        <v>12430</v>
      </c>
      <c r="P15" s="3"/>
      <c r="S15" s="54">
        <v>92</v>
      </c>
      <c r="T15" s="55" t="str">
        <f>+L30</f>
        <v>Costo de producción - mat. Indirectos</v>
      </c>
      <c r="U15" s="113">
        <f>+N30</f>
        <v>800</v>
      </c>
      <c r="Z15" s="58">
        <v>21</v>
      </c>
      <c r="AA15" s="59" t="s">
        <v>92</v>
      </c>
      <c r="AB15" s="59" t="s">
        <v>95</v>
      </c>
      <c r="AC15" s="60">
        <f>-F20</f>
        <v>-9900</v>
      </c>
      <c r="AH15" s="1" t="s">
        <v>97</v>
      </c>
      <c r="AL15" s="20">
        <f>-F39-F44</f>
        <v>-1650</v>
      </c>
    </row>
    <row r="16" spans="1:40" ht="13" thickTop="1" thickBot="1" x14ac:dyDescent="0.4">
      <c r="A16" s="46" t="s">
        <v>98</v>
      </c>
      <c r="B16" s="47" t="s">
        <v>132</v>
      </c>
      <c r="P16" s="3"/>
      <c r="S16" s="54">
        <v>92</v>
      </c>
      <c r="T16" s="55" t="str">
        <f>+L31</f>
        <v>Costo de producción - otros gastos de fab.</v>
      </c>
      <c r="U16" s="113">
        <f>+N31</f>
        <v>1300</v>
      </c>
      <c r="AH16" s="44" t="s">
        <v>99</v>
      </c>
      <c r="AL16" s="57">
        <f>+SUM(AL14:AL15)</f>
        <v>-4000</v>
      </c>
    </row>
    <row r="17" spans="1:39" ht="13" thickTop="1" thickBot="1" x14ac:dyDescent="0.4">
      <c r="J17" s="48" t="s">
        <v>100</v>
      </c>
      <c r="K17" s="49" t="s">
        <v>101</v>
      </c>
      <c r="L17" s="48"/>
      <c r="P17" s="3"/>
      <c r="S17" s="54">
        <v>92</v>
      </c>
      <c r="T17" s="55" t="str">
        <f>+L32</f>
        <v>Costo de producción - serv.públicos</v>
      </c>
      <c r="U17" s="113">
        <f>+N32</f>
        <v>1050</v>
      </c>
    </row>
    <row r="18" spans="1:39" ht="12.5" thickBot="1" x14ac:dyDescent="0.4">
      <c r="B18" s="70" t="s">
        <v>76</v>
      </c>
      <c r="C18" s="70" t="s">
        <v>77</v>
      </c>
      <c r="D18" s="70" t="s">
        <v>78</v>
      </c>
      <c r="E18" s="70" t="s">
        <v>79</v>
      </c>
      <c r="F18" s="70" t="s">
        <v>80</v>
      </c>
      <c r="P18" s="3"/>
      <c r="S18" s="58">
        <v>23</v>
      </c>
      <c r="T18" s="59" t="s">
        <v>87</v>
      </c>
      <c r="U18" s="63">
        <f>-F19</f>
        <v>-2400</v>
      </c>
      <c r="AH18" s="44" t="s">
        <v>102</v>
      </c>
      <c r="AL18" s="57">
        <f>+AL12+AL16</f>
        <v>15470</v>
      </c>
    </row>
    <row r="19" spans="1:39" ht="12.5" thickBot="1" x14ac:dyDescent="0.4">
      <c r="B19" s="106">
        <v>20</v>
      </c>
      <c r="C19" s="106">
        <v>23</v>
      </c>
      <c r="D19" s="107" t="s">
        <v>84</v>
      </c>
      <c r="E19" s="98">
        <v>120</v>
      </c>
      <c r="F19" s="98">
        <f>+B19*E19</f>
        <v>2400</v>
      </c>
      <c r="K19" s="69" t="s">
        <v>77</v>
      </c>
      <c r="L19" s="69" t="s">
        <v>78</v>
      </c>
      <c r="M19" s="69" t="s">
        <v>81</v>
      </c>
      <c r="N19" s="69" t="s">
        <v>82</v>
      </c>
      <c r="U19" s="61">
        <f>+SUM(U11:U18)</f>
        <v>27830</v>
      </c>
      <c r="AC19" s="62">
        <f>+SUM(AC11:AC18)</f>
        <v>23930</v>
      </c>
    </row>
    <row r="20" spans="1:39" ht="12.5" thickBot="1" x14ac:dyDescent="0.4">
      <c r="B20" s="106">
        <v>45</v>
      </c>
      <c r="C20" s="106">
        <v>21</v>
      </c>
      <c r="D20" s="107" t="s">
        <v>89</v>
      </c>
      <c r="E20" s="98">
        <v>220</v>
      </c>
      <c r="F20" s="98">
        <f>+B20*E20</f>
        <v>9900</v>
      </c>
      <c r="K20" s="50">
        <v>92</v>
      </c>
      <c r="L20" s="51" t="s">
        <v>103</v>
      </c>
      <c r="M20" s="51"/>
      <c r="N20" s="52">
        <f>+F27</f>
        <v>5000</v>
      </c>
      <c r="AH20" s="114" t="s">
        <v>135</v>
      </c>
      <c r="AI20" s="114"/>
      <c r="AJ20" s="114"/>
      <c r="AK20" s="114"/>
      <c r="AL20" s="33">
        <f>-AL18*29.5%</f>
        <v>-4563.6499999999996</v>
      </c>
    </row>
    <row r="21" spans="1:39" ht="12.5" thickTop="1" x14ac:dyDescent="0.35">
      <c r="B21" s="109"/>
      <c r="C21" s="106">
        <v>24</v>
      </c>
      <c r="D21" s="107" t="s">
        <v>94</v>
      </c>
      <c r="E21" s="109"/>
      <c r="F21" s="98">
        <v>1550</v>
      </c>
      <c r="K21" s="54"/>
      <c r="L21" s="55"/>
      <c r="M21" s="55"/>
      <c r="N21" s="56">
        <v>0</v>
      </c>
    </row>
    <row r="22" spans="1:39" ht="12.5" thickBot="1" x14ac:dyDescent="0.4">
      <c r="F22" s="61">
        <f>+SUM(F19:F21)</f>
        <v>13850</v>
      </c>
      <c r="K22" s="58"/>
      <c r="L22" s="59"/>
      <c r="M22" s="59"/>
      <c r="N22" s="60">
        <v>0</v>
      </c>
      <c r="AH22" s="44" t="s">
        <v>157</v>
      </c>
      <c r="AL22" s="57">
        <f>+AL18+AL20</f>
        <v>10906.35</v>
      </c>
      <c r="AM22" s="115">
        <f>+AL22/AL10</f>
        <v>0.25129838709677421</v>
      </c>
    </row>
    <row r="23" spans="1:39" ht="12.5" thickTop="1" x14ac:dyDescent="0.35">
      <c r="E23" s="64"/>
      <c r="F23" s="64"/>
      <c r="G23" s="64"/>
      <c r="H23" s="72"/>
      <c r="I23" s="64"/>
      <c r="P23" s="65"/>
      <c r="Q23" s="65"/>
      <c r="R23" s="65"/>
      <c r="V23" s="64"/>
      <c r="W23" s="74"/>
      <c r="X23" s="64"/>
      <c r="Y23" s="64"/>
      <c r="AD23" s="64"/>
      <c r="AE23" s="74"/>
      <c r="AF23" s="64"/>
      <c r="AG23" s="64"/>
    </row>
    <row r="24" spans="1:39" ht="12.5" thickBot="1" x14ac:dyDescent="0.4">
      <c r="A24" s="46" t="s">
        <v>104</v>
      </c>
      <c r="B24" s="47" t="s">
        <v>105</v>
      </c>
      <c r="E24" s="64"/>
      <c r="F24" s="64"/>
      <c r="G24" s="64"/>
      <c r="H24" s="72"/>
      <c r="I24" s="64"/>
      <c r="N24" s="62">
        <f>+SUM(N20:N23)</f>
        <v>5000</v>
      </c>
      <c r="P24" s="65"/>
      <c r="Q24" s="65"/>
      <c r="R24" s="65"/>
      <c r="V24" s="64"/>
      <c r="W24" s="74"/>
      <c r="X24" s="64"/>
      <c r="Y24" s="64"/>
      <c r="AD24" s="64"/>
      <c r="AE24" s="74"/>
      <c r="AF24" s="64"/>
      <c r="AG24" s="64"/>
    </row>
    <row r="25" spans="1:39" ht="12.5" thickTop="1" x14ac:dyDescent="0.35">
      <c r="A25" s="46"/>
      <c r="E25" s="64"/>
      <c r="F25" s="64"/>
      <c r="G25" s="64"/>
      <c r="H25" s="72"/>
      <c r="I25" s="64"/>
      <c r="J25" s="64"/>
      <c r="P25" s="65"/>
      <c r="Q25" s="65"/>
      <c r="R25" s="65"/>
      <c r="V25" s="64"/>
      <c r="W25" s="74"/>
      <c r="X25" s="64"/>
      <c r="Y25" s="64"/>
      <c r="AD25" s="64"/>
      <c r="AE25" s="74"/>
      <c r="AF25" s="64"/>
      <c r="AG25" s="64"/>
    </row>
    <row r="26" spans="1:39" x14ac:dyDescent="0.35">
      <c r="B26" s="89" t="s">
        <v>106</v>
      </c>
      <c r="C26" s="89"/>
      <c r="D26" s="89"/>
      <c r="E26" s="111"/>
      <c r="F26" s="111">
        <v>7980</v>
      </c>
      <c r="G26" s="64"/>
      <c r="H26" s="72"/>
      <c r="I26" s="64"/>
      <c r="J26" s="48" t="s">
        <v>107</v>
      </c>
      <c r="K26" s="49" t="s">
        <v>108</v>
      </c>
      <c r="P26" s="65"/>
      <c r="Q26" s="65"/>
      <c r="R26" s="65"/>
      <c r="V26" s="64"/>
      <c r="W26" s="74"/>
      <c r="X26" s="64"/>
      <c r="Y26" s="64"/>
      <c r="AD26" s="64"/>
      <c r="AE26" s="74"/>
      <c r="AF26" s="64"/>
      <c r="AG26" s="64"/>
    </row>
    <row r="27" spans="1:39" ht="12.5" thickBot="1" x14ac:dyDescent="0.4">
      <c r="B27" s="89" t="s">
        <v>109</v>
      </c>
      <c r="C27" s="89"/>
      <c r="D27" s="111"/>
      <c r="E27" s="111"/>
      <c r="F27" s="111">
        <v>5000</v>
      </c>
      <c r="G27" s="64"/>
      <c r="H27" s="72"/>
      <c r="I27" s="64"/>
      <c r="J27" s="64"/>
      <c r="P27" s="65"/>
      <c r="Q27" s="65"/>
      <c r="R27" s="65"/>
      <c r="V27" s="64"/>
      <c r="W27" s="74"/>
      <c r="X27" s="64"/>
      <c r="Y27" s="64"/>
      <c r="AD27" s="64"/>
      <c r="AE27" s="74"/>
      <c r="AF27" s="64"/>
      <c r="AG27" s="64"/>
    </row>
    <row r="28" spans="1:39" ht="12.5" thickBot="1" x14ac:dyDescent="0.4">
      <c r="B28" s="89" t="s">
        <v>110</v>
      </c>
      <c r="C28" s="89"/>
      <c r="D28" s="89"/>
      <c r="E28" s="111"/>
      <c r="F28" s="111">
        <v>7450</v>
      </c>
      <c r="G28" s="64"/>
      <c r="H28" s="72"/>
      <c r="I28" s="64"/>
      <c r="J28" s="64"/>
      <c r="K28" s="70" t="s">
        <v>77</v>
      </c>
      <c r="L28" s="70" t="s">
        <v>78</v>
      </c>
      <c r="M28" s="70" t="s">
        <v>81</v>
      </c>
      <c r="N28" s="70" t="s">
        <v>82</v>
      </c>
      <c r="P28" s="65"/>
      <c r="Q28" s="65"/>
      <c r="R28" s="65"/>
      <c r="V28" s="64"/>
      <c r="W28" s="74"/>
      <c r="X28" s="64"/>
      <c r="Y28" s="64"/>
      <c r="AD28" s="64"/>
      <c r="AE28" s="74"/>
      <c r="AF28" s="64"/>
      <c r="AG28" s="64"/>
    </row>
    <row r="29" spans="1:39" x14ac:dyDescent="0.35">
      <c r="B29" s="89" t="s">
        <v>111</v>
      </c>
      <c r="C29" s="89"/>
      <c r="D29" s="89"/>
      <c r="E29" s="111"/>
      <c r="F29" s="111">
        <v>1300</v>
      </c>
      <c r="G29" s="64"/>
      <c r="H29" s="72"/>
      <c r="I29" s="64"/>
      <c r="J29" s="64"/>
      <c r="K29" s="50">
        <v>92</v>
      </c>
      <c r="L29" s="51" t="s">
        <v>112</v>
      </c>
      <c r="M29" s="51"/>
      <c r="N29" s="52">
        <f>+F28</f>
        <v>7450</v>
      </c>
      <c r="P29" s="65"/>
      <c r="Q29" s="65"/>
      <c r="R29" s="65"/>
      <c r="V29" s="64"/>
      <c r="W29" s="74"/>
      <c r="X29" s="64"/>
      <c r="Y29" s="64"/>
      <c r="AD29" s="64"/>
      <c r="AE29" s="74"/>
      <c r="AF29" s="64"/>
      <c r="AG29" s="64"/>
    </row>
    <row r="30" spans="1:39" x14ac:dyDescent="0.35">
      <c r="B30" s="89" t="s">
        <v>113</v>
      </c>
      <c r="C30" s="89"/>
      <c r="D30" s="89"/>
      <c r="E30" s="111"/>
      <c r="F30" s="111">
        <v>800</v>
      </c>
      <c r="G30" s="64"/>
      <c r="H30" s="72"/>
      <c r="I30" s="64"/>
      <c r="J30" s="64"/>
      <c r="K30" s="97">
        <v>92</v>
      </c>
      <c r="L30" s="109" t="s">
        <v>114</v>
      </c>
      <c r="M30" s="109"/>
      <c r="N30" s="113">
        <f>+F30</f>
        <v>800</v>
      </c>
      <c r="P30" s="65"/>
      <c r="Q30" s="65"/>
      <c r="R30" s="65"/>
      <c r="V30" s="64"/>
      <c r="W30" s="74"/>
      <c r="X30" s="64"/>
      <c r="Y30" s="64"/>
      <c r="AD30" s="64"/>
      <c r="AE30" s="74"/>
      <c r="AF30" s="64"/>
      <c r="AG30" s="64"/>
    </row>
    <row r="31" spans="1:39" x14ac:dyDescent="0.35">
      <c r="B31" s="45"/>
      <c r="E31" s="64"/>
      <c r="F31" s="64"/>
      <c r="G31" s="64"/>
      <c r="H31" s="72"/>
      <c r="I31" s="64"/>
      <c r="J31" s="64"/>
      <c r="K31" s="54">
        <v>92</v>
      </c>
      <c r="L31" s="55" t="s">
        <v>115</v>
      </c>
      <c r="M31" s="55"/>
      <c r="N31" s="56">
        <f>+F29</f>
        <v>1300</v>
      </c>
      <c r="O31" s="64"/>
      <c r="P31" s="65"/>
      <c r="Q31" s="65"/>
      <c r="R31" s="65"/>
      <c r="V31" s="64"/>
      <c r="W31" s="74"/>
      <c r="X31" s="64"/>
      <c r="Y31" s="64"/>
      <c r="AD31" s="64"/>
      <c r="AE31" s="74"/>
      <c r="AF31" s="64"/>
      <c r="AG31" s="64"/>
    </row>
    <row r="32" spans="1:39" ht="12.5" thickBot="1" x14ac:dyDescent="0.4">
      <c r="A32" s="46" t="s">
        <v>116</v>
      </c>
      <c r="B32" s="47" t="s">
        <v>105</v>
      </c>
      <c r="E32" s="64"/>
      <c r="F32" s="64"/>
      <c r="G32" s="64"/>
      <c r="H32" s="72"/>
      <c r="I32" s="64"/>
      <c r="J32" s="64"/>
      <c r="K32" s="58">
        <v>92</v>
      </c>
      <c r="L32" s="59" t="s">
        <v>117</v>
      </c>
      <c r="M32" s="59"/>
      <c r="N32" s="60">
        <f>+F42</f>
        <v>1050</v>
      </c>
      <c r="O32" s="64"/>
      <c r="P32" s="65"/>
      <c r="Q32" s="65"/>
      <c r="R32" s="65"/>
      <c r="V32" s="64"/>
      <c r="W32" s="74"/>
      <c r="X32" s="64"/>
      <c r="Y32" s="64"/>
      <c r="AD32" s="64"/>
      <c r="AE32" s="74"/>
      <c r="AF32" s="64"/>
      <c r="AG32" s="64"/>
    </row>
    <row r="33" spans="1:33" ht="12.5" thickBot="1" x14ac:dyDescent="0.4">
      <c r="E33" s="64"/>
      <c r="F33" s="64"/>
      <c r="G33" s="64"/>
      <c r="H33" s="72"/>
      <c r="I33" s="64"/>
      <c r="J33" s="64"/>
      <c r="N33" s="61">
        <f>+SUM(N29:N32)</f>
        <v>10600</v>
      </c>
      <c r="O33" s="64"/>
      <c r="P33" s="65"/>
      <c r="Q33" s="65"/>
      <c r="R33" s="65"/>
      <c r="V33" s="64"/>
      <c r="W33" s="74"/>
      <c r="X33" s="64"/>
      <c r="Y33" s="64"/>
      <c r="AD33" s="64"/>
      <c r="AE33" s="74"/>
      <c r="AF33" s="64"/>
      <c r="AG33" s="64"/>
    </row>
    <row r="34" spans="1:33" ht="12.5" thickTop="1" x14ac:dyDescent="0.35">
      <c r="B34" s="89" t="s">
        <v>118</v>
      </c>
      <c r="C34" s="89"/>
      <c r="D34" s="89"/>
      <c r="E34" s="111"/>
      <c r="F34" s="111">
        <v>43400</v>
      </c>
      <c r="G34" s="64"/>
      <c r="H34" s="72"/>
      <c r="I34" s="64"/>
      <c r="J34" s="64"/>
      <c r="K34" s="64"/>
      <c r="L34" s="64"/>
      <c r="M34" s="64"/>
      <c r="N34" s="64"/>
      <c r="O34" s="64"/>
      <c r="P34" s="65"/>
      <c r="Q34" s="65"/>
      <c r="R34" s="65"/>
      <c r="V34" s="64"/>
      <c r="W34" s="74"/>
      <c r="X34" s="64"/>
      <c r="Y34" s="64"/>
      <c r="AD34" s="64"/>
      <c r="AE34" s="74"/>
      <c r="AF34" s="64"/>
      <c r="AG34" s="64"/>
    </row>
    <row r="35" spans="1:33" x14ac:dyDescent="0.35">
      <c r="E35" s="64"/>
      <c r="F35" s="64"/>
      <c r="G35" s="64"/>
      <c r="H35" s="72"/>
      <c r="I35" s="64"/>
      <c r="J35" s="64"/>
      <c r="O35" s="64"/>
      <c r="P35" s="65"/>
      <c r="Q35" s="65"/>
      <c r="R35" s="65"/>
      <c r="V35" s="64"/>
      <c r="W35" s="74"/>
      <c r="X35" s="64"/>
      <c r="Y35" s="64"/>
      <c r="AD35" s="64"/>
      <c r="AE35" s="74"/>
      <c r="AF35" s="64"/>
      <c r="AG35" s="64"/>
    </row>
    <row r="36" spans="1:33" x14ac:dyDescent="0.35">
      <c r="A36" s="46" t="s">
        <v>119</v>
      </c>
      <c r="B36" s="47" t="s">
        <v>120</v>
      </c>
      <c r="E36" s="64"/>
      <c r="F36" s="64"/>
      <c r="G36" s="64"/>
      <c r="H36" s="72"/>
      <c r="I36" s="64"/>
      <c r="J36" s="64"/>
      <c r="O36" s="64"/>
      <c r="P36" s="65"/>
      <c r="Q36" s="65"/>
      <c r="R36" s="65"/>
      <c r="V36" s="64"/>
      <c r="W36" s="74"/>
      <c r="X36" s="64"/>
      <c r="Y36" s="64"/>
      <c r="AD36" s="64"/>
      <c r="AE36" s="74"/>
      <c r="AF36" s="64"/>
      <c r="AG36" s="64"/>
    </row>
    <row r="37" spans="1:33" x14ac:dyDescent="0.35">
      <c r="E37" s="64"/>
      <c r="F37" s="64"/>
      <c r="G37" s="64"/>
      <c r="H37" s="72"/>
      <c r="I37" s="64"/>
      <c r="J37" s="64"/>
      <c r="O37" s="64"/>
      <c r="P37" s="65"/>
      <c r="Q37" s="65"/>
      <c r="R37" s="65"/>
      <c r="V37" s="64"/>
      <c r="W37" s="74"/>
      <c r="X37" s="64"/>
      <c r="Y37" s="64"/>
      <c r="AD37" s="64"/>
      <c r="AE37" s="74"/>
      <c r="AF37" s="64"/>
      <c r="AG37" s="64"/>
    </row>
    <row r="38" spans="1:33" x14ac:dyDescent="0.35">
      <c r="B38" s="1" t="s">
        <v>121</v>
      </c>
      <c r="E38" s="64"/>
      <c r="F38" s="64">
        <v>2000</v>
      </c>
      <c r="G38" s="64"/>
      <c r="H38" s="72"/>
      <c r="I38" s="64"/>
      <c r="J38" s="64"/>
      <c r="K38" s="64"/>
      <c r="L38" s="64"/>
      <c r="M38" s="64"/>
      <c r="N38" s="64"/>
      <c r="O38" s="64"/>
      <c r="P38" s="65"/>
      <c r="Q38" s="65"/>
      <c r="R38" s="65"/>
      <c r="V38" s="64"/>
      <c r="W38" s="74"/>
      <c r="X38" s="64"/>
      <c r="Y38" s="64"/>
      <c r="AD38" s="64"/>
      <c r="AE38" s="74"/>
      <c r="AF38" s="64"/>
      <c r="AG38" s="64"/>
    </row>
    <row r="39" spans="1:33" x14ac:dyDescent="0.35">
      <c r="B39" s="1" t="s">
        <v>122</v>
      </c>
      <c r="E39" s="64"/>
      <c r="F39" s="64">
        <v>1300</v>
      </c>
      <c r="G39" s="64"/>
      <c r="H39" s="72"/>
      <c r="I39" s="64"/>
      <c r="J39" s="64"/>
      <c r="K39" s="64"/>
      <c r="L39" s="64"/>
      <c r="M39" s="64"/>
      <c r="N39" s="64"/>
      <c r="O39" s="64"/>
      <c r="P39" s="65"/>
      <c r="Q39" s="65"/>
      <c r="R39" s="65"/>
      <c r="V39" s="64"/>
      <c r="W39" s="74"/>
      <c r="X39" s="64"/>
      <c r="Y39" s="64"/>
      <c r="AD39" s="64"/>
      <c r="AE39" s="74"/>
      <c r="AF39" s="64"/>
      <c r="AG39" s="64"/>
    </row>
    <row r="40" spans="1:33" x14ac:dyDescent="0.35">
      <c r="B40" s="1" t="s">
        <v>123</v>
      </c>
      <c r="E40" s="64"/>
      <c r="F40" s="64">
        <v>1750</v>
      </c>
      <c r="G40" s="66" t="s">
        <v>124</v>
      </c>
      <c r="H40" s="72"/>
      <c r="I40" s="64"/>
      <c r="J40" s="64"/>
      <c r="K40" s="64"/>
      <c r="L40" s="64"/>
      <c r="M40" s="64"/>
      <c r="N40" s="64"/>
      <c r="O40" s="64"/>
      <c r="P40" s="65"/>
      <c r="Q40" s="65"/>
      <c r="R40" s="65"/>
      <c r="V40" s="66"/>
      <c r="W40" s="74"/>
      <c r="X40" s="64"/>
      <c r="Y40" s="64"/>
      <c r="AD40" s="66"/>
      <c r="AE40" s="74"/>
      <c r="AF40" s="64"/>
      <c r="AG40" s="64"/>
    </row>
    <row r="41" spans="1:33" x14ac:dyDescent="0.35">
      <c r="E41" s="64"/>
      <c r="F41" s="64"/>
      <c r="G41" s="64"/>
      <c r="H41" s="72"/>
      <c r="I41" s="64"/>
      <c r="J41" s="64"/>
      <c r="K41" s="64"/>
      <c r="L41" s="64"/>
      <c r="M41" s="64"/>
      <c r="N41" s="64"/>
      <c r="O41" s="64"/>
      <c r="P41" s="65"/>
      <c r="Q41" s="65"/>
      <c r="R41" s="65"/>
      <c r="V41" s="64"/>
      <c r="W41" s="74"/>
      <c r="X41" s="64"/>
      <c r="Y41" s="64"/>
      <c r="AD41" s="64"/>
      <c r="AE41" s="74"/>
      <c r="AF41" s="64"/>
      <c r="AG41" s="64"/>
    </row>
    <row r="42" spans="1:33" x14ac:dyDescent="0.35">
      <c r="B42" s="66" t="s">
        <v>124</v>
      </c>
      <c r="C42" s="67">
        <v>0.6</v>
      </c>
      <c r="D42" s="1" t="s">
        <v>9</v>
      </c>
      <c r="E42" s="64"/>
      <c r="F42" s="64">
        <f>+C42*$F$40</f>
        <v>1050</v>
      </c>
      <c r="G42" s="64"/>
      <c r="H42" s="72"/>
      <c r="I42" s="64"/>
      <c r="J42" s="64"/>
      <c r="K42" s="64"/>
      <c r="L42" s="64"/>
      <c r="M42" s="64"/>
      <c r="N42" s="64"/>
      <c r="O42" s="64"/>
      <c r="P42" s="65"/>
      <c r="Q42" s="65"/>
      <c r="R42" s="65"/>
      <c r="V42" s="64"/>
      <c r="W42" s="74"/>
      <c r="X42" s="64"/>
      <c r="Y42" s="64"/>
      <c r="AD42" s="64"/>
      <c r="AE42" s="74"/>
      <c r="AF42" s="64"/>
      <c r="AG42" s="64"/>
    </row>
    <row r="43" spans="1:33" x14ac:dyDescent="0.35">
      <c r="B43" s="66" t="s">
        <v>124</v>
      </c>
      <c r="C43" s="67">
        <v>0.2</v>
      </c>
      <c r="D43" s="1" t="s">
        <v>125</v>
      </c>
      <c r="E43" s="64"/>
      <c r="F43" s="64">
        <f t="shared" ref="F43:F44" si="0">+C43*$F$40</f>
        <v>350</v>
      </c>
      <c r="G43" s="64"/>
      <c r="H43" s="72"/>
      <c r="I43" s="64"/>
      <c r="J43" s="64"/>
      <c r="K43" s="64"/>
      <c r="L43" s="64"/>
      <c r="M43" s="64"/>
      <c r="N43" s="64"/>
      <c r="O43" s="64"/>
      <c r="P43" s="65"/>
      <c r="Q43" s="65"/>
      <c r="R43" s="65"/>
      <c r="V43" s="64"/>
      <c r="W43" s="74"/>
      <c r="X43" s="64"/>
      <c r="Y43" s="64"/>
      <c r="AD43" s="64"/>
      <c r="AE43" s="74"/>
      <c r="AF43" s="64"/>
      <c r="AG43" s="64"/>
    </row>
    <row r="44" spans="1:33" x14ac:dyDescent="0.35">
      <c r="B44" s="66" t="s">
        <v>124</v>
      </c>
      <c r="C44" s="67">
        <v>0.2</v>
      </c>
      <c r="D44" s="1" t="s">
        <v>126</v>
      </c>
      <c r="E44" s="64"/>
      <c r="F44" s="64">
        <f t="shared" si="0"/>
        <v>350</v>
      </c>
      <c r="G44" s="64"/>
      <c r="H44" s="72"/>
      <c r="I44" s="64"/>
      <c r="J44" s="64"/>
      <c r="K44" s="64"/>
      <c r="L44" s="64"/>
      <c r="M44" s="64"/>
      <c r="N44" s="64"/>
      <c r="O44" s="64"/>
      <c r="P44" s="65"/>
      <c r="Q44" s="65"/>
      <c r="R44" s="65"/>
      <c r="V44" s="64"/>
      <c r="W44" s="74"/>
      <c r="X44" s="64"/>
      <c r="Y44" s="64"/>
      <c r="AD44" s="64"/>
      <c r="AE44" s="74"/>
      <c r="AF44" s="64"/>
      <c r="AG44" s="64"/>
    </row>
    <row r="45" spans="1:33" x14ac:dyDescent="0.35">
      <c r="E45" s="64"/>
      <c r="F45" s="64"/>
      <c r="G45" s="64"/>
      <c r="H45" s="72"/>
      <c r="I45" s="64"/>
      <c r="J45" s="64"/>
      <c r="K45" s="64"/>
      <c r="L45" s="64"/>
      <c r="M45" s="64"/>
      <c r="N45" s="64"/>
      <c r="O45" s="64"/>
      <c r="P45" s="65"/>
      <c r="Q45" s="65"/>
      <c r="R45" s="65"/>
      <c r="V45" s="64"/>
      <c r="W45" s="74"/>
      <c r="X45" s="64"/>
      <c r="Y45" s="64"/>
      <c r="AD45" s="64"/>
      <c r="AE45" s="74"/>
      <c r="AF45" s="64"/>
      <c r="AG45" s="64"/>
    </row>
    <row r="46" spans="1:33" x14ac:dyDescent="0.35">
      <c r="E46" s="64"/>
      <c r="F46" s="64"/>
      <c r="G46" s="64"/>
      <c r="H46" s="72"/>
      <c r="I46" s="64"/>
      <c r="J46" s="64"/>
      <c r="K46" s="64"/>
      <c r="L46" s="64"/>
      <c r="M46" s="64"/>
      <c r="N46" s="64"/>
      <c r="O46" s="64"/>
      <c r="P46" s="65"/>
      <c r="Q46" s="65"/>
      <c r="R46" s="65"/>
      <c r="V46" s="64"/>
      <c r="W46" s="74"/>
      <c r="X46" s="64"/>
      <c r="Y46" s="64"/>
      <c r="AD46" s="64"/>
      <c r="AE46" s="74"/>
      <c r="AF46" s="64"/>
      <c r="AG46" s="64"/>
    </row>
    <row r="47" spans="1:33" x14ac:dyDescent="0.35">
      <c r="E47" s="64"/>
      <c r="F47" s="64"/>
      <c r="G47" s="64"/>
      <c r="H47" s="72"/>
      <c r="I47" s="64"/>
      <c r="J47" s="64"/>
      <c r="K47" s="64"/>
      <c r="L47" s="64"/>
      <c r="M47" s="64"/>
      <c r="N47" s="64"/>
      <c r="O47" s="64"/>
      <c r="P47" s="65"/>
      <c r="Q47" s="65"/>
      <c r="R47" s="65"/>
      <c r="V47" s="64"/>
      <c r="W47" s="74"/>
      <c r="X47" s="64"/>
      <c r="Y47" s="64"/>
      <c r="AD47" s="64"/>
      <c r="AE47" s="74"/>
      <c r="AF47" s="64"/>
      <c r="AG47" s="64"/>
    </row>
    <row r="48" spans="1:33" x14ac:dyDescent="0.35">
      <c r="E48" s="64"/>
      <c r="F48" s="64"/>
      <c r="G48" s="64"/>
      <c r="H48" s="72"/>
      <c r="I48" s="64"/>
      <c r="J48" s="64"/>
      <c r="K48" s="64"/>
      <c r="L48" s="64"/>
      <c r="M48" s="64"/>
      <c r="N48" s="64"/>
      <c r="O48" s="64"/>
      <c r="P48" s="65"/>
      <c r="Q48" s="65"/>
      <c r="R48" s="65"/>
      <c r="V48" s="64"/>
      <c r="W48" s="74"/>
      <c r="X48" s="64"/>
      <c r="Y48" s="64"/>
      <c r="AD48" s="64"/>
      <c r="AE48" s="74"/>
      <c r="AF48" s="64"/>
      <c r="AG48" s="64"/>
    </row>
    <row r="49" spans="5:33" x14ac:dyDescent="0.35">
      <c r="E49" s="64"/>
      <c r="F49" s="64"/>
      <c r="G49" s="64"/>
      <c r="H49" s="72"/>
      <c r="I49" s="64"/>
      <c r="J49" s="64"/>
      <c r="K49" s="64"/>
      <c r="L49" s="64"/>
      <c r="M49" s="64"/>
      <c r="N49" s="64"/>
      <c r="O49" s="64"/>
      <c r="P49" s="65"/>
      <c r="Q49" s="65"/>
      <c r="R49" s="65"/>
      <c r="V49" s="64"/>
      <c r="W49" s="74"/>
      <c r="X49" s="64"/>
      <c r="Y49" s="64"/>
      <c r="AD49" s="64"/>
      <c r="AE49" s="74"/>
      <c r="AF49" s="64"/>
      <c r="AG49" s="64"/>
    </row>
  </sheetData>
  <printOptions gridLines="1"/>
  <pageMargins left="0.70866141732283472" right="0.70866141732283472" top="0.74803149606299213" bottom="0.74803149606299213" header="0.31496062992125984" footer="0.31496062992125984"/>
  <pageSetup scale="90" orientation="portrait" r:id="rId1"/>
  <colBreaks count="2" manualBreakCount="2">
    <brk id="7" max="1048575" man="1"/>
    <brk id="2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373D6-2BDE-4B06-8AD9-8EBFE65C72D4}">
  <sheetPr>
    <tabColor theme="8" tint="-0.499984740745262"/>
  </sheetPr>
  <dimension ref="D7:Z20"/>
  <sheetViews>
    <sheetView showGridLines="0" topLeftCell="B1" zoomScale="120" zoomScaleNormal="120" workbookViewId="0">
      <selection activeCell="S9" sqref="S9"/>
    </sheetView>
  </sheetViews>
  <sheetFormatPr baseColWidth="10" defaultRowHeight="12" x14ac:dyDescent="0.35"/>
  <cols>
    <col min="1" max="1" width="3.81640625" style="1" customWidth="1"/>
    <col min="2" max="3" width="10.90625" style="1"/>
    <col min="4" max="4" width="13.90625" style="1" bestFit="1" customWidth="1"/>
    <col min="5" max="5" width="7.7265625" style="1" bestFit="1" customWidth="1"/>
    <col min="6" max="6" width="1.453125" style="1" customWidth="1"/>
    <col min="7" max="7" width="1.453125" style="71" customWidth="1"/>
    <col min="8" max="8" width="1.453125" style="1" customWidth="1"/>
    <col min="9" max="9" width="10.90625" style="1"/>
    <col min="10" max="10" width="7.7265625" style="1" bestFit="1" customWidth="1"/>
    <col min="11" max="11" width="1.08984375" style="1" customWidth="1"/>
    <col min="12" max="12" width="1.08984375" style="71" customWidth="1"/>
    <col min="13" max="13" width="1.08984375" style="1" customWidth="1"/>
    <col min="14" max="14" width="20.36328125" style="1" bestFit="1" customWidth="1"/>
    <col min="15" max="15" width="7.7265625" style="1" bestFit="1" customWidth="1"/>
    <col min="16" max="16" width="1.08984375" style="1" customWidth="1"/>
    <col min="17" max="17" width="1.08984375" style="71" customWidth="1"/>
    <col min="18" max="18" width="1.08984375" style="1" customWidth="1"/>
    <col min="19" max="20" width="10.90625" style="1"/>
    <col min="21" max="21" width="13.453125" style="1" customWidth="1"/>
    <col min="22" max="22" width="1.08984375" style="1" customWidth="1"/>
    <col min="23" max="23" width="1.08984375" style="71" customWidth="1"/>
    <col min="24" max="24" width="1.08984375" style="1" customWidth="1"/>
    <col min="25" max="16384" width="10.90625" style="1"/>
  </cols>
  <sheetData>
    <row r="7" spans="4:26" x14ac:dyDescent="0.35">
      <c r="Y7" s="1" t="s">
        <v>148</v>
      </c>
      <c r="Z7" s="76">
        <v>12000</v>
      </c>
    </row>
    <row r="8" spans="4:26" x14ac:dyDescent="0.35">
      <c r="Y8" s="1" t="s">
        <v>5</v>
      </c>
      <c r="Z8" s="77">
        <f>-S16</f>
        <v>-7600</v>
      </c>
    </row>
    <row r="9" spans="4:26" ht="12.5" thickBot="1" x14ac:dyDescent="0.4">
      <c r="Y9" s="1" t="s">
        <v>149</v>
      </c>
      <c r="Z9" s="88">
        <f>+SUM(Z7:Z8)</f>
        <v>4400</v>
      </c>
    </row>
    <row r="10" spans="4:26" ht="12.5" thickTop="1" x14ac:dyDescent="0.35">
      <c r="D10" s="91" t="s">
        <v>140</v>
      </c>
      <c r="I10" s="91" t="s">
        <v>109</v>
      </c>
      <c r="N10" s="91" t="s">
        <v>142</v>
      </c>
      <c r="S10" s="91" t="s">
        <v>147</v>
      </c>
    </row>
    <row r="11" spans="4:26" x14ac:dyDescent="0.35">
      <c r="D11" s="1" t="s">
        <v>137</v>
      </c>
      <c r="E11" s="76">
        <v>2300</v>
      </c>
      <c r="I11" s="1" t="s">
        <v>141</v>
      </c>
      <c r="J11" s="76">
        <v>1800</v>
      </c>
      <c r="N11" s="1" t="s">
        <v>143</v>
      </c>
      <c r="O11" s="76">
        <v>1200</v>
      </c>
      <c r="Y11" s="1" t="s">
        <v>150</v>
      </c>
      <c r="Z11" s="76">
        <v>-800</v>
      </c>
    </row>
    <row r="12" spans="4:26" x14ac:dyDescent="0.35">
      <c r="N12" s="89" t="s">
        <v>138</v>
      </c>
      <c r="O12" s="90">
        <v>200</v>
      </c>
      <c r="Y12" s="1" t="s">
        <v>151</v>
      </c>
      <c r="Z12" s="76">
        <v>-600</v>
      </c>
    </row>
    <row r="13" spans="4:26" ht="12.5" thickBot="1" x14ac:dyDescent="0.4">
      <c r="D13" s="1" t="s">
        <v>139</v>
      </c>
      <c r="E13" s="76">
        <v>700</v>
      </c>
      <c r="N13" s="1" t="s">
        <v>144</v>
      </c>
      <c r="O13" s="76">
        <v>700</v>
      </c>
      <c r="Z13" s="88">
        <f>+SUM(Z11:Z12)</f>
        <v>-1400</v>
      </c>
    </row>
    <row r="14" spans="4:26" ht="12.5" thickTop="1" x14ac:dyDescent="0.35">
      <c r="N14" s="1" t="s">
        <v>145</v>
      </c>
      <c r="O14" s="76">
        <v>500</v>
      </c>
    </row>
    <row r="15" spans="4:26" ht="12.5" thickBot="1" x14ac:dyDescent="0.4">
      <c r="D15" s="76"/>
      <c r="N15" s="1" t="s">
        <v>146</v>
      </c>
      <c r="O15" s="76">
        <v>200</v>
      </c>
      <c r="Y15" s="1" t="s">
        <v>152</v>
      </c>
      <c r="Z15" s="88">
        <f>+Z13+Z9</f>
        <v>3000</v>
      </c>
    </row>
    <row r="16" spans="4:26" ht="13" thickTop="1" thickBot="1" x14ac:dyDescent="0.4">
      <c r="E16" s="88">
        <f>+SUM(E11:E13)</f>
        <v>3000</v>
      </c>
      <c r="J16" s="88">
        <f>+SUM(J11:J13)</f>
        <v>1800</v>
      </c>
      <c r="O16" s="92">
        <f>+SUM(O11:O15)</f>
        <v>2800</v>
      </c>
      <c r="S16" s="88">
        <f>+O16+J16+E16</f>
        <v>7600</v>
      </c>
    </row>
    <row r="17" spans="4:26" ht="13" thickTop="1" thickBot="1" x14ac:dyDescent="0.4">
      <c r="Y17" s="1" t="s">
        <v>153</v>
      </c>
      <c r="Z17" s="77">
        <f>+Z15</f>
        <v>3000</v>
      </c>
    </row>
    <row r="18" spans="4:26" ht="12.5" thickBot="1" x14ac:dyDescent="0.4">
      <c r="D18" s="93">
        <v>24</v>
      </c>
      <c r="Y18" s="1" t="s">
        <v>154</v>
      </c>
      <c r="Z18" s="77">
        <f>+O12</f>
        <v>200</v>
      </c>
    </row>
    <row r="19" spans="4:26" ht="12.5" thickBot="1" x14ac:dyDescent="0.4">
      <c r="Y19" s="1" t="s">
        <v>155</v>
      </c>
      <c r="Z19" s="88">
        <f>+SUM(Z17:Z18)</f>
        <v>3200</v>
      </c>
    </row>
    <row r="20" spans="4:26" ht="12.5" thickTop="1" x14ac:dyDescent="0.3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C83C7-0256-4D90-B9FE-7EBAF967F78E}">
  <sheetPr>
    <tabColor theme="7" tint="-0.499984740745262"/>
  </sheetPr>
  <dimension ref="B7:M22"/>
  <sheetViews>
    <sheetView showGridLines="0" topLeftCell="C4" zoomScale="140" zoomScaleNormal="140" workbookViewId="0">
      <selection activeCell="E12" sqref="E12"/>
    </sheetView>
  </sheetViews>
  <sheetFormatPr baseColWidth="10" defaultRowHeight="12" x14ac:dyDescent="0.35"/>
  <cols>
    <col min="1" max="1" width="3.6328125" style="1" customWidth="1"/>
    <col min="2" max="2" width="29.90625" style="1" customWidth="1"/>
    <col min="3" max="4" width="10.90625" style="1"/>
    <col min="5" max="5" width="18.6328125" style="1" bestFit="1" customWidth="1"/>
    <col min="6" max="7" width="10.90625" style="1"/>
    <col min="8" max="8" width="10.90625" style="42"/>
    <col min="9" max="9" width="15.1796875" style="1" bestFit="1" customWidth="1"/>
    <col min="10" max="10" width="8" style="1" bestFit="1" customWidth="1"/>
    <col min="11" max="16384" width="10.90625" style="1"/>
  </cols>
  <sheetData>
    <row r="7" spans="2:10" ht="12.5" thickBot="1" x14ac:dyDescent="0.4">
      <c r="B7" s="1" t="s">
        <v>176</v>
      </c>
    </row>
    <row r="8" spans="2:10" x14ac:dyDescent="0.35">
      <c r="B8" s="70" t="s">
        <v>162</v>
      </c>
      <c r="C8" s="70" t="s">
        <v>163</v>
      </c>
      <c r="E8" s="70" t="s">
        <v>162</v>
      </c>
      <c r="F8" s="70" t="s">
        <v>163</v>
      </c>
    </row>
    <row r="9" spans="2:10" ht="24" x14ac:dyDescent="0.35">
      <c r="B9" s="118" t="s">
        <v>160</v>
      </c>
      <c r="C9" s="119">
        <v>800</v>
      </c>
      <c r="E9" s="55" t="s">
        <v>168</v>
      </c>
      <c r="F9" s="119">
        <v>2000</v>
      </c>
      <c r="I9" s="89" t="s">
        <v>3</v>
      </c>
      <c r="J9" s="90">
        <v>12480</v>
      </c>
    </row>
    <row r="10" spans="2:10" x14ac:dyDescent="0.35">
      <c r="B10" s="118" t="s">
        <v>161</v>
      </c>
      <c r="C10" s="119">
        <v>2000</v>
      </c>
      <c r="E10" s="55" t="s">
        <v>14</v>
      </c>
      <c r="F10" s="119">
        <v>2500</v>
      </c>
      <c r="I10" s="1" t="s">
        <v>5</v>
      </c>
      <c r="J10" s="77">
        <v>-6500</v>
      </c>
    </row>
    <row r="11" spans="2:10" ht="12.5" thickBot="1" x14ac:dyDescent="0.4">
      <c r="B11" s="118" t="s">
        <v>169</v>
      </c>
      <c r="C11" s="119">
        <v>4500</v>
      </c>
      <c r="E11" s="55" t="s">
        <v>164</v>
      </c>
      <c r="F11" s="119">
        <v>2000</v>
      </c>
      <c r="I11" s="1" t="s">
        <v>93</v>
      </c>
      <c r="J11" s="92">
        <f>+SUM(J9:J10)</f>
        <v>5980</v>
      </c>
    </row>
    <row r="12" spans="2:10" ht="13" thickTop="1" thickBot="1" x14ac:dyDescent="0.4">
      <c r="B12" s="118" t="s">
        <v>171</v>
      </c>
      <c r="C12" s="119">
        <v>1200</v>
      </c>
      <c r="E12" s="125" t="s">
        <v>170</v>
      </c>
      <c r="F12" s="126">
        <f>+SUM(F9:F11)</f>
        <v>6500</v>
      </c>
      <c r="G12" s="75" t="s">
        <v>5</v>
      </c>
    </row>
    <row r="13" spans="2:10" ht="12.5" thickTop="1" x14ac:dyDescent="0.35">
      <c r="B13" s="118" t="s">
        <v>174</v>
      </c>
      <c r="C13" s="119">
        <v>550</v>
      </c>
      <c r="E13" s="55" t="s">
        <v>174</v>
      </c>
      <c r="F13" s="120">
        <f>+C13</f>
        <v>550</v>
      </c>
      <c r="I13" s="128" t="s">
        <v>174</v>
      </c>
      <c r="J13" s="129">
        <v>-550</v>
      </c>
    </row>
    <row r="14" spans="2:10" ht="24" x14ac:dyDescent="0.35">
      <c r="B14" s="118" t="s">
        <v>167</v>
      </c>
      <c r="C14" s="119">
        <f>+(2500+2000)*70%</f>
        <v>3150</v>
      </c>
      <c r="E14" s="55" t="s">
        <v>172</v>
      </c>
      <c r="F14" s="119">
        <f>+C14</f>
        <v>3150</v>
      </c>
      <c r="I14" s="128" t="s">
        <v>172</v>
      </c>
      <c r="J14" s="129">
        <v>-3150</v>
      </c>
    </row>
    <row r="15" spans="2:10" x14ac:dyDescent="0.35">
      <c r="B15" s="118" t="s">
        <v>165</v>
      </c>
      <c r="C15" s="119">
        <f>+F9*10%</f>
        <v>200</v>
      </c>
      <c r="E15" s="55" t="s">
        <v>173</v>
      </c>
      <c r="F15" s="119">
        <f>+F9*10%</f>
        <v>200</v>
      </c>
      <c r="I15" s="128" t="s">
        <v>173</v>
      </c>
      <c r="J15" s="129">
        <v>-200</v>
      </c>
    </row>
    <row r="16" spans="2:10" ht="24.5" thickBot="1" x14ac:dyDescent="0.4">
      <c r="B16" s="118" t="s">
        <v>166</v>
      </c>
      <c r="C16" s="119"/>
      <c r="E16" s="55" t="s">
        <v>135</v>
      </c>
      <c r="F16" s="119">
        <f>-J17</f>
        <v>613.6</v>
      </c>
      <c r="I16" s="76" t="s">
        <v>102</v>
      </c>
      <c r="J16" s="92">
        <f>+SUM(J11:J15)</f>
        <v>2080</v>
      </c>
    </row>
    <row r="17" spans="5:13" ht="12.5" thickTop="1" x14ac:dyDescent="0.35">
      <c r="E17" s="55" t="s">
        <v>175</v>
      </c>
      <c r="F17" s="119">
        <f>+SUM(F12:F16)</f>
        <v>11013.6</v>
      </c>
      <c r="I17" s="76" t="s">
        <v>135</v>
      </c>
      <c r="J17" s="1">
        <f>-J16*29.5%</f>
        <v>-613.6</v>
      </c>
    </row>
    <row r="18" spans="5:13" x14ac:dyDescent="0.35">
      <c r="I18" s="76"/>
      <c r="J18" s="121"/>
      <c r="M18" s="67"/>
    </row>
    <row r="19" spans="5:13" x14ac:dyDescent="0.35">
      <c r="E19" s="1" t="s">
        <v>216</v>
      </c>
      <c r="F19" s="76">
        <f>+F17/100</f>
        <v>110.13600000000001</v>
      </c>
      <c r="G19" s="67">
        <v>1.2</v>
      </c>
      <c r="H19" s="127"/>
    </row>
    <row r="20" spans="5:13" x14ac:dyDescent="0.35">
      <c r="E20" s="1" t="s">
        <v>177</v>
      </c>
      <c r="F20" s="76">
        <f>+F19*G19</f>
        <v>132.16320000000002</v>
      </c>
    </row>
    <row r="21" spans="5:13" x14ac:dyDescent="0.35">
      <c r="E21" s="1" t="s">
        <v>178</v>
      </c>
      <c r="F21" s="76">
        <f>+F20*18%</f>
        <v>23.789376000000001</v>
      </c>
    </row>
    <row r="22" spans="5:13" x14ac:dyDescent="0.35">
      <c r="E22" s="1" t="s">
        <v>179</v>
      </c>
      <c r="F22" s="76">
        <f>+F20+F21</f>
        <v>155.95257600000002</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3097F-EB07-4B64-AFF4-F52E08C620A3}">
  <sheetPr>
    <tabColor theme="7" tint="-0.499984740745262"/>
  </sheetPr>
  <dimension ref="A1:M21"/>
  <sheetViews>
    <sheetView showGridLines="0" zoomScale="130" zoomScaleNormal="130" workbookViewId="0">
      <selection activeCell="L5" sqref="L5"/>
    </sheetView>
  </sheetViews>
  <sheetFormatPr baseColWidth="10" defaultRowHeight="12" x14ac:dyDescent="0.35"/>
  <cols>
    <col min="1" max="1" width="8.6328125" style="1" bestFit="1" customWidth="1"/>
    <col min="2" max="2" width="13.08984375" style="1" bestFit="1" customWidth="1"/>
    <col min="3" max="4" width="6.08984375" style="1" bestFit="1" customWidth="1"/>
    <col min="5" max="16384" width="10.90625" style="1"/>
  </cols>
  <sheetData>
    <row r="1" spans="1:13" x14ac:dyDescent="0.35">
      <c r="B1" s="70" t="s">
        <v>181</v>
      </c>
      <c r="C1" s="70" t="s">
        <v>76</v>
      </c>
      <c r="D1" s="70" t="s">
        <v>182</v>
      </c>
    </row>
    <row r="2" spans="1:13" x14ac:dyDescent="0.35">
      <c r="A2" s="1" t="s">
        <v>86</v>
      </c>
      <c r="B2" s="1" t="s">
        <v>180</v>
      </c>
      <c r="C2" s="76">
        <v>120</v>
      </c>
      <c r="D2" s="76">
        <v>250</v>
      </c>
      <c r="E2" s="76">
        <f>+C2*D2</f>
        <v>30000</v>
      </c>
      <c r="F2" s="76"/>
      <c r="G2" s="76"/>
    </row>
    <row r="3" spans="1:13" ht="12.5" thickBot="1" x14ac:dyDescent="0.4">
      <c r="C3" s="76"/>
      <c r="D3" s="76"/>
      <c r="E3" s="76"/>
      <c r="F3" s="76"/>
      <c r="G3" s="76"/>
    </row>
    <row r="4" spans="1:13" x14ac:dyDescent="0.35">
      <c r="A4" s="91" t="s">
        <v>183</v>
      </c>
      <c r="C4" s="76"/>
      <c r="D4" s="76"/>
      <c r="E4" s="76"/>
      <c r="F4" s="76"/>
      <c r="G4" s="76"/>
      <c r="I4" s="123" t="s">
        <v>219</v>
      </c>
      <c r="J4" s="123" t="s">
        <v>221</v>
      </c>
      <c r="K4" s="123" t="s">
        <v>222</v>
      </c>
      <c r="L4" s="123" t="s">
        <v>223</v>
      </c>
    </row>
    <row r="5" spans="1:13" ht="81.5" customHeight="1" x14ac:dyDescent="0.35">
      <c r="A5" s="122" t="s">
        <v>184</v>
      </c>
      <c r="B5" s="345" t="s">
        <v>238</v>
      </c>
      <c r="C5" s="345"/>
      <c r="D5" s="345"/>
      <c r="E5" s="345"/>
      <c r="F5" s="345"/>
      <c r="G5" s="345"/>
      <c r="H5" s="132">
        <v>601</v>
      </c>
      <c r="I5" s="55" t="s">
        <v>220</v>
      </c>
      <c r="J5" s="119">
        <v>70</v>
      </c>
      <c r="K5" s="119">
        <v>235</v>
      </c>
      <c r="L5" s="119">
        <f>+J5*K5</f>
        <v>16450</v>
      </c>
    </row>
    <row r="6" spans="1:13" x14ac:dyDescent="0.35">
      <c r="C6" s="76"/>
      <c r="D6" s="76"/>
      <c r="E6" s="76"/>
      <c r="F6" s="76"/>
      <c r="G6" s="76"/>
      <c r="H6" s="132">
        <v>609</v>
      </c>
      <c r="I6" s="55"/>
      <c r="J6" s="55"/>
      <c r="K6" s="55"/>
      <c r="L6" s="119">
        <v>250</v>
      </c>
    </row>
    <row r="7" spans="1:13" ht="12.5" thickBot="1" x14ac:dyDescent="0.4">
      <c r="C7" s="76"/>
      <c r="D7" s="76"/>
      <c r="E7" s="76"/>
      <c r="F7" s="76"/>
      <c r="G7" s="76"/>
      <c r="J7" s="77">
        <f>+J5</f>
        <v>70</v>
      </c>
      <c r="K7" s="88">
        <f>+L7/J7</f>
        <v>238.57142857142858</v>
      </c>
      <c r="L7" s="88">
        <f>+SUM(L5:L6)</f>
        <v>16700</v>
      </c>
    </row>
    <row r="8" spans="1:13" ht="12.5" thickTop="1" x14ac:dyDescent="0.35">
      <c r="C8" s="76"/>
      <c r="D8" s="76"/>
      <c r="E8" s="76"/>
      <c r="F8" s="76"/>
      <c r="G8" s="76"/>
    </row>
    <row r="9" spans="1:13" ht="156" customHeight="1" x14ac:dyDescent="0.35">
      <c r="A9" s="122" t="s">
        <v>185</v>
      </c>
      <c r="B9" s="345" t="s">
        <v>189</v>
      </c>
      <c r="C9" s="345"/>
      <c r="D9" s="345"/>
      <c r="E9" s="345"/>
      <c r="F9" s="345"/>
      <c r="G9" s="345"/>
      <c r="H9" s="1">
        <v>601</v>
      </c>
      <c r="I9" s="55" t="s">
        <v>220</v>
      </c>
      <c r="J9" s="119">
        <v>80</v>
      </c>
      <c r="K9" s="119">
        <f>240/(1.18)</f>
        <v>203.38983050847457</v>
      </c>
      <c r="L9" s="119">
        <f>+J9*K9</f>
        <v>16271.186440677966</v>
      </c>
    </row>
    <row r="10" spans="1:13" x14ac:dyDescent="0.35">
      <c r="A10" s="133"/>
      <c r="B10" s="134"/>
      <c r="C10" s="134"/>
      <c r="D10" s="134"/>
      <c r="E10" s="134"/>
      <c r="F10" s="134"/>
      <c r="G10" s="134"/>
      <c r="H10" s="1">
        <v>601</v>
      </c>
      <c r="I10" s="135"/>
      <c r="J10" s="119">
        <v>80</v>
      </c>
      <c r="K10" s="119">
        <f>-240/(1.18)*(10%)</f>
        <v>-20.33898305084746</v>
      </c>
      <c r="L10" s="119">
        <f>+J10*K10</f>
        <v>-1627.1186440677968</v>
      </c>
    </row>
    <row r="11" spans="1:13" ht="12.5" thickBot="1" x14ac:dyDescent="0.4">
      <c r="A11" s="133"/>
      <c r="B11" s="134"/>
      <c r="C11" s="134"/>
      <c r="D11" s="134"/>
      <c r="E11" s="134"/>
      <c r="F11" s="134"/>
      <c r="G11" s="134"/>
      <c r="I11" s="135"/>
      <c r="J11" s="136"/>
      <c r="K11" s="88">
        <f>+SUM(K9:K10)</f>
        <v>183.05084745762713</v>
      </c>
      <c r="L11" s="88">
        <f>+SUM(L9:L10)</f>
        <v>14644.067796610168</v>
      </c>
    </row>
    <row r="12" spans="1:13" ht="12.5" thickTop="1" x14ac:dyDescent="0.35">
      <c r="C12" s="76"/>
      <c r="D12" s="76"/>
      <c r="E12" s="76"/>
      <c r="F12" s="76"/>
      <c r="G12" s="76"/>
    </row>
    <row r="13" spans="1:13" ht="61" customHeight="1" x14ac:dyDescent="0.35">
      <c r="A13" s="122" t="s">
        <v>186</v>
      </c>
      <c r="B13" s="345" t="s">
        <v>249</v>
      </c>
      <c r="C13" s="345"/>
      <c r="D13" s="345"/>
      <c r="E13" s="345"/>
      <c r="F13" s="345"/>
      <c r="G13" s="345"/>
      <c r="J13" s="119">
        <v>110</v>
      </c>
      <c r="K13" s="119">
        <v>350</v>
      </c>
      <c r="L13" s="119">
        <f>+J13*K13</f>
        <v>38500</v>
      </c>
      <c r="M13" s="137" t="s">
        <v>225</v>
      </c>
    </row>
    <row r="14" spans="1:13" x14ac:dyDescent="0.35">
      <c r="C14" s="76"/>
      <c r="D14" s="76"/>
      <c r="E14" s="76"/>
      <c r="F14" s="76"/>
      <c r="G14" s="76"/>
    </row>
    <row r="15" spans="1:13" ht="78.5" customHeight="1" x14ac:dyDescent="0.35">
      <c r="A15" s="122" t="s">
        <v>187</v>
      </c>
      <c r="B15" s="345" t="s">
        <v>228</v>
      </c>
      <c r="C15" s="345"/>
      <c r="D15" s="345"/>
      <c r="E15" s="345"/>
      <c r="F15" s="345"/>
      <c r="G15" s="345"/>
      <c r="J15" s="119">
        <v>50</v>
      </c>
      <c r="K15" s="119">
        <f>280.84/1.18</f>
        <v>238</v>
      </c>
      <c r="L15" s="119">
        <f>+J15*K15</f>
        <v>11900</v>
      </c>
    </row>
    <row r="16" spans="1:13" x14ac:dyDescent="0.35">
      <c r="C16" s="76"/>
      <c r="D16" s="76"/>
      <c r="E16" s="76"/>
      <c r="F16" s="76"/>
      <c r="G16" s="76"/>
    </row>
    <row r="17" spans="1:13" ht="69.5" customHeight="1" x14ac:dyDescent="0.35">
      <c r="A17" s="122" t="s">
        <v>188</v>
      </c>
      <c r="B17" s="345" t="s">
        <v>229</v>
      </c>
      <c r="C17" s="345"/>
      <c r="D17" s="345"/>
      <c r="E17" s="345"/>
      <c r="F17" s="345"/>
      <c r="G17" s="345"/>
      <c r="J17" s="119">
        <v>100</v>
      </c>
      <c r="K17" s="119">
        <v>425</v>
      </c>
      <c r="L17" s="119">
        <f>+J17*K17</f>
        <v>42500</v>
      </c>
      <c r="M17" s="137" t="s">
        <v>225</v>
      </c>
    </row>
    <row r="18" spans="1:13" x14ac:dyDescent="0.35">
      <c r="C18" s="76"/>
      <c r="D18" s="76"/>
      <c r="E18" s="76"/>
      <c r="F18" s="76"/>
      <c r="G18" s="76"/>
    </row>
    <row r="19" spans="1:13" x14ac:dyDescent="0.35">
      <c r="C19" s="76"/>
      <c r="D19" s="76"/>
      <c r="E19" s="76"/>
      <c r="F19" s="76"/>
      <c r="G19" s="76"/>
    </row>
    <row r="20" spans="1:13" x14ac:dyDescent="0.35">
      <c r="C20" s="76"/>
      <c r="D20" s="76"/>
      <c r="E20" s="76"/>
      <c r="F20" s="76"/>
      <c r="G20" s="76"/>
    </row>
    <row r="21" spans="1:13" x14ac:dyDescent="0.35">
      <c r="C21" s="76"/>
      <c r="D21" s="76"/>
      <c r="E21" s="76"/>
      <c r="F21" s="76"/>
      <c r="G21" s="76"/>
    </row>
  </sheetData>
  <mergeCells count="5">
    <mergeCell ref="B5:G5"/>
    <mergeCell ref="B9:G9"/>
    <mergeCell ref="B13:G13"/>
    <mergeCell ref="B15:G15"/>
    <mergeCell ref="B17:G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C5F20-CFD6-4AAF-AAB4-7188A65F415B}">
  <sheetPr>
    <tabColor theme="7" tint="-0.499984740745262"/>
  </sheetPr>
  <dimension ref="A1:M21"/>
  <sheetViews>
    <sheetView showGridLines="0" zoomScale="130" zoomScaleNormal="130" workbookViewId="0">
      <pane xSplit="6" ySplit="5" topLeftCell="G6" activePane="bottomRight" state="frozen"/>
      <selection activeCell="B4" sqref="B4:E4"/>
      <selection pane="topRight" activeCell="B4" sqref="B4:E4"/>
      <selection pane="bottomLeft" activeCell="B4" sqref="B4:E4"/>
      <selection pane="bottomRight" activeCell="E7" sqref="E7"/>
    </sheetView>
  </sheetViews>
  <sheetFormatPr baseColWidth="10" defaultRowHeight="12" x14ac:dyDescent="0.35"/>
  <cols>
    <col min="1" max="1" width="13.6328125" style="1" customWidth="1"/>
    <col min="2" max="2" width="4.90625" style="1" bestFit="1" customWidth="1"/>
    <col min="3" max="3" width="5.7265625" style="1" bestFit="1" customWidth="1"/>
    <col min="4" max="4" width="6.81640625" style="1" bestFit="1" customWidth="1"/>
    <col min="5" max="5" width="10.6328125" style="1" bestFit="1" customWidth="1"/>
    <col min="6" max="6" width="8.453125" style="1" customWidth="1"/>
    <col min="7" max="7" width="6.81640625" style="1" bestFit="1" customWidth="1"/>
    <col min="8" max="8" width="10.6328125" style="1" bestFit="1" customWidth="1"/>
    <col min="9" max="9" width="8.54296875" style="1" bestFit="1" customWidth="1"/>
    <col min="10" max="10" width="6.81640625" style="1" bestFit="1" customWidth="1"/>
    <col min="11" max="11" width="10.6328125" style="1" bestFit="1" customWidth="1"/>
    <col min="12" max="12" width="8" style="1" bestFit="1" customWidth="1"/>
    <col min="13" max="16384" width="10.90625" style="1"/>
  </cols>
  <sheetData>
    <row r="1" spans="1:13" x14ac:dyDescent="0.35">
      <c r="A1" s="1" t="s">
        <v>217</v>
      </c>
    </row>
    <row r="2" spans="1:13" x14ac:dyDescent="0.35">
      <c r="A2" s="1" t="s">
        <v>218</v>
      </c>
    </row>
    <row r="3" spans="1:13" ht="12.5" thickBot="1" x14ac:dyDescent="0.4"/>
    <row r="4" spans="1:13" ht="12.5" thickBot="1" x14ac:dyDescent="0.4">
      <c r="A4" s="349" t="s">
        <v>219</v>
      </c>
      <c r="B4" s="349" t="s">
        <v>190</v>
      </c>
      <c r="C4" s="349" t="s">
        <v>181</v>
      </c>
      <c r="D4" s="346" t="s">
        <v>191</v>
      </c>
      <c r="E4" s="347"/>
      <c r="F4" s="348"/>
      <c r="G4" s="346" t="s">
        <v>195</v>
      </c>
      <c r="H4" s="347"/>
      <c r="I4" s="348"/>
      <c r="J4" s="346" t="s">
        <v>196</v>
      </c>
      <c r="K4" s="347"/>
      <c r="L4" s="348"/>
    </row>
    <row r="5" spans="1:13" x14ac:dyDescent="0.35">
      <c r="A5" s="350"/>
      <c r="B5" s="350"/>
      <c r="C5" s="350"/>
      <c r="D5" s="70" t="s">
        <v>192</v>
      </c>
      <c r="E5" s="70" t="s">
        <v>193</v>
      </c>
      <c r="F5" s="70" t="s">
        <v>194</v>
      </c>
      <c r="G5" s="70" t="s">
        <v>192</v>
      </c>
      <c r="H5" s="70" t="s">
        <v>193</v>
      </c>
      <c r="I5" s="70" t="s">
        <v>194</v>
      </c>
      <c r="J5" s="70" t="s">
        <v>192</v>
      </c>
      <c r="K5" s="70" t="s">
        <v>193</v>
      </c>
      <c r="L5" s="70" t="s">
        <v>194</v>
      </c>
    </row>
    <row r="6" spans="1:13" x14ac:dyDescent="0.35">
      <c r="A6" s="55" t="s">
        <v>86</v>
      </c>
      <c r="B6" s="55"/>
      <c r="C6" s="55"/>
      <c r="D6" s="55"/>
      <c r="E6" s="55"/>
      <c r="F6" s="55"/>
      <c r="G6" s="55"/>
      <c r="H6" s="55"/>
      <c r="I6" s="55"/>
      <c r="J6" s="130">
        <f>+'Control Materia Prima'!C2</f>
        <v>120</v>
      </c>
      <c r="K6" s="130">
        <f>+'Control Materia Prima'!D2</f>
        <v>250</v>
      </c>
      <c r="L6" s="130">
        <f>+J6*K6</f>
        <v>30000</v>
      </c>
    </row>
    <row r="7" spans="1:13" x14ac:dyDescent="0.35">
      <c r="A7" s="131" t="s">
        <v>224</v>
      </c>
      <c r="B7" s="152">
        <v>44810</v>
      </c>
      <c r="C7" s="131" t="s">
        <v>226</v>
      </c>
      <c r="D7" s="130">
        <f>+'Control Materia Prima'!J7</f>
        <v>70</v>
      </c>
      <c r="E7" s="130">
        <f>+'Control Materia Prima'!K7</f>
        <v>238.57142857142858</v>
      </c>
      <c r="F7" s="130">
        <f>+D7*E7</f>
        <v>16700</v>
      </c>
      <c r="G7" s="55"/>
      <c r="H7" s="55"/>
      <c r="I7" s="55"/>
      <c r="J7" s="130">
        <f>+J6+D7-G7</f>
        <v>190</v>
      </c>
      <c r="K7" s="130">
        <f>+L7/J7</f>
        <v>245.78947368421052</v>
      </c>
      <c r="L7" s="130">
        <f>+L6+F7-I7</f>
        <v>46700</v>
      </c>
    </row>
    <row r="8" spans="1:13" x14ac:dyDescent="0.35">
      <c r="A8" s="131" t="s">
        <v>224</v>
      </c>
      <c r="B8" s="152">
        <v>44812</v>
      </c>
      <c r="C8" s="131" t="s">
        <v>226</v>
      </c>
      <c r="D8" s="130">
        <f>+'Control Materia Prima'!J9</f>
        <v>80</v>
      </c>
      <c r="E8" s="130">
        <f>+'Control Materia Prima'!K11</f>
        <v>183.05084745762713</v>
      </c>
      <c r="F8" s="130">
        <f>+D8*E8</f>
        <v>14644.06779661017</v>
      </c>
      <c r="G8" s="55"/>
      <c r="H8" s="55"/>
      <c r="I8" s="55"/>
      <c r="J8" s="130">
        <f>+J7+D8-G8</f>
        <v>270</v>
      </c>
      <c r="K8" s="130">
        <f>+L8/J8</f>
        <v>227.20025109855618</v>
      </c>
      <c r="L8" s="130">
        <f>+L7+F8-I8</f>
        <v>61344.067796610172</v>
      </c>
    </row>
    <row r="9" spans="1:13" x14ac:dyDescent="0.35">
      <c r="A9" s="131" t="s">
        <v>224</v>
      </c>
      <c r="B9" s="152">
        <v>44816</v>
      </c>
      <c r="C9" s="131" t="s">
        <v>227</v>
      </c>
      <c r="D9" s="55"/>
      <c r="E9" s="55"/>
      <c r="F9" s="55"/>
      <c r="G9" s="130">
        <f>+'Control Materia Prima'!J13</f>
        <v>110</v>
      </c>
      <c r="H9" s="138">
        <f>+K8</f>
        <v>227.20025109855618</v>
      </c>
      <c r="I9" s="130">
        <f>+G9*H9</f>
        <v>24992.027620841181</v>
      </c>
      <c r="J9" s="130">
        <f>+J8+D9-G9</f>
        <v>160</v>
      </c>
      <c r="K9" s="130">
        <f>+L9/J9</f>
        <v>227.20025109855618</v>
      </c>
      <c r="L9" s="130">
        <f>+L8+F9-I9</f>
        <v>36352.040175768991</v>
      </c>
    </row>
    <row r="10" spans="1:13" x14ac:dyDescent="0.35">
      <c r="A10" s="131" t="s">
        <v>224</v>
      </c>
      <c r="B10" s="152">
        <v>44823</v>
      </c>
      <c r="C10" s="131" t="s">
        <v>226</v>
      </c>
      <c r="D10" s="130">
        <f>+'Control Materia Prima'!J15</f>
        <v>50</v>
      </c>
      <c r="E10" s="130">
        <f>+'Control Materia Prima'!K15</f>
        <v>238</v>
      </c>
      <c r="F10" s="130">
        <f>+D10*E10</f>
        <v>11900</v>
      </c>
      <c r="G10" s="55"/>
      <c r="H10" s="139"/>
      <c r="I10" s="55"/>
      <c r="J10" s="130">
        <f>+J9+D10-G10</f>
        <v>210</v>
      </c>
      <c r="K10" s="130">
        <f>+L10/J10</f>
        <v>229.77161988461424</v>
      </c>
      <c r="L10" s="130">
        <f>+L9+F10-I10</f>
        <v>48252.040175768991</v>
      </c>
    </row>
    <row r="11" spans="1:13" x14ac:dyDescent="0.35">
      <c r="A11" s="131" t="s">
        <v>224</v>
      </c>
      <c r="B11" s="152">
        <v>44829</v>
      </c>
      <c r="C11" s="131" t="s">
        <v>227</v>
      </c>
      <c r="D11" s="55"/>
      <c r="E11" s="55"/>
      <c r="F11" s="55"/>
      <c r="G11" s="130">
        <f>+'Control Materia Prima'!J17</f>
        <v>100</v>
      </c>
      <c r="H11" s="138">
        <f>+K10</f>
        <v>229.77161988461424</v>
      </c>
      <c r="I11" s="130">
        <f>+G11*H11</f>
        <v>22977.161988461423</v>
      </c>
      <c r="J11" s="130">
        <f>+J10+D11-G11</f>
        <v>110</v>
      </c>
      <c r="K11" s="130">
        <f>+L11/J11</f>
        <v>229.77161988461424</v>
      </c>
      <c r="L11" s="130">
        <f>+L10+F11-I11</f>
        <v>25274.878187307568</v>
      </c>
    </row>
    <row r="12" spans="1:13" x14ac:dyDescent="0.35">
      <c r="J12" s="75" t="s">
        <v>230</v>
      </c>
      <c r="K12" s="75"/>
      <c r="L12" s="140">
        <f>+L11</f>
        <v>25274.878187307568</v>
      </c>
    </row>
    <row r="13" spans="1:13" ht="12.5" thickBot="1" x14ac:dyDescent="0.4">
      <c r="F13" s="92">
        <f>+SUM(F6:F12)</f>
        <v>43244.067796610172</v>
      </c>
      <c r="G13" s="1" t="s">
        <v>232</v>
      </c>
      <c r="I13" s="92">
        <f>+SUM(I6:I12)</f>
        <v>47969.189609302601</v>
      </c>
      <c r="J13" s="75" t="s">
        <v>231</v>
      </c>
      <c r="K13" s="75"/>
      <c r="L13" s="75"/>
      <c r="M13" s="140">
        <f>+J11</f>
        <v>110</v>
      </c>
    </row>
    <row r="14" spans="1:13" ht="12.5" thickTop="1" x14ac:dyDescent="0.35"/>
    <row r="15" spans="1:13" ht="12.5" thickBot="1" x14ac:dyDescent="0.4"/>
    <row r="16" spans="1:13" x14ac:dyDescent="0.35">
      <c r="G16" s="141"/>
      <c r="H16" s="142"/>
      <c r="I16" s="142"/>
      <c r="J16" s="143"/>
    </row>
    <row r="17" spans="7:10" x14ac:dyDescent="0.35">
      <c r="G17" s="144" t="s">
        <v>233</v>
      </c>
      <c r="H17" s="145"/>
      <c r="I17" s="146">
        <f>+L6</f>
        <v>30000</v>
      </c>
      <c r="J17" s="147"/>
    </row>
    <row r="18" spans="7:10" x14ac:dyDescent="0.35">
      <c r="G18" s="144" t="s">
        <v>90</v>
      </c>
      <c r="H18" s="145"/>
      <c r="I18" s="146">
        <f>+F13</f>
        <v>43244.067796610172</v>
      </c>
      <c r="J18" s="147"/>
    </row>
    <row r="19" spans="7:10" x14ac:dyDescent="0.35">
      <c r="G19" s="144" t="s">
        <v>234</v>
      </c>
      <c r="H19" s="145"/>
      <c r="I19" s="146">
        <f>-L11</f>
        <v>-25274.878187307568</v>
      </c>
      <c r="J19" s="147"/>
    </row>
    <row r="20" spans="7:10" ht="12.5" thickBot="1" x14ac:dyDescent="0.4">
      <c r="G20" s="144" t="s">
        <v>232</v>
      </c>
      <c r="H20" s="145"/>
      <c r="I20" s="148">
        <f>+SUM(I17:I19)</f>
        <v>47969.189609302615</v>
      </c>
      <c r="J20" s="147"/>
    </row>
    <row r="21" spans="7:10" ht="13" thickTop="1" thickBot="1" x14ac:dyDescent="0.4">
      <c r="G21" s="149"/>
      <c r="H21" s="150"/>
      <c r="I21" s="150"/>
      <c r="J21" s="151"/>
    </row>
  </sheetData>
  <mergeCells count="6">
    <mergeCell ref="D4:F4"/>
    <mergeCell ref="B4:B5"/>
    <mergeCell ref="G4:I4"/>
    <mergeCell ref="J4:L4"/>
    <mergeCell ref="A4:A5"/>
    <mergeCell ref="C4:C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AA1A1-B031-4D5B-855D-8CD644C2DFDD}">
  <sheetPr>
    <tabColor theme="7" tint="-0.499984740745262"/>
  </sheetPr>
  <dimension ref="A1:G42"/>
  <sheetViews>
    <sheetView showGridLines="0" zoomScale="130" zoomScaleNormal="130" workbookViewId="0">
      <pane xSplit="4" ySplit="2" topLeftCell="E3" activePane="bottomRight" state="frozen"/>
      <selection activeCell="B4" sqref="B4:E4"/>
      <selection pane="topRight" activeCell="B4" sqref="B4:E4"/>
      <selection pane="bottomLeft" activeCell="B4" sqref="B4:E4"/>
      <selection pane="bottomRight" activeCell="B3" sqref="B3:E8"/>
    </sheetView>
  </sheetViews>
  <sheetFormatPr baseColWidth="10" defaultRowHeight="12" x14ac:dyDescent="0.35"/>
  <cols>
    <col min="1" max="1" width="3.26953125" style="1" bestFit="1" customWidth="1"/>
    <col min="2" max="2" width="3.7265625" style="1" bestFit="1" customWidth="1"/>
    <col min="3" max="3" width="20.81640625" style="1" bestFit="1" customWidth="1"/>
    <col min="4" max="16384" width="10.90625" style="1"/>
  </cols>
  <sheetData>
    <row r="1" spans="1:6" ht="12.5" thickBot="1" x14ac:dyDescent="0.4"/>
    <row r="2" spans="1:6" ht="12.5" thickBot="1" x14ac:dyDescent="0.4">
      <c r="B2" s="69" t="s">
        <v>237</v>
      </c>
      <c r="C2" s="69" t="s">
        <v>78</v>
      </c>
      <c r="D2" s="69" t="s">
        <v>235</v>
      </c>
      <c r="E2" s="69" t="s">
        <v>236</v>
      </c>
      <c r="F2" s="153"/>
    </row>
    <row r="3" spans="1:6" x14ac:dyDescent="0.35">
      <c r="A3" s="43" t="s">
        <v>240</v>
      </c>
      <c r="B3" s="1">
        <v>601</v>
      </c>
      <c r="C3" s="1" t="s">
        <v>226</v>
      </c>
      <c r="D3" s="77">
        <f>+'Control Materia Prima'!L7</f>
        <v>16700</v>
      </c>
      <c r="F3" s="77">
        <f>+D3-E3</f>
        <v>16700</v>
      </c>
    </row>
    <row r="4" spans="1:6" x14ac:dyDescent="0.35">
      <c r="B4" s="1">
        <v>4011</v>
      </c>
      <c r="C4" s="1" t="s">
        <v>178</v>
      </c>
      <c r="D4" s="77">
        <f>+D3*18%</f>
        <v>3006</v>
      </c>
      <c r="F4" s="77">
        <f t="shared" ref="F4:F42" si="0">+D4-E4</f>
        <v>3006</v>
      </c>
    </row>
    <row r="5" spans="1:6" x14ac:dyDescent="0.35">
      <c r="B5" s="1">
        <v>421</v>
      </c>
      <c r="C5" s="1" t="s">
        <v>239</v>
      </c>
      <c r="E5" s="77">
        <f>+SUM(D3:D4)</f>
        <v>19706</v>
      </c>
      <c r="F5" s="77">
        <f t="shared" si="0"/>
        <v>-19706</v>
      </c>
    </row>
    <row r="7" spans="1:6" x14ac:dyDescent="0.35">
      <c r="B7" s="1">
        <v>201</v>
      </c>
      <c r="C7" s="1" t="s">
        <v>88</v>
      </c>
      <c r="D7" s="77">
        <f>+D3</f>
        <v>16700</v>
      </c>
      <c r="F7" s="77">
        <f t="shared" si="0"/>
        <v>16700</v>
      </c>
    </row>
    <row r="8" spans="1:6" x14ac:dyDescent="0.35">
      <c r="B8" s="1">
        <v>611</v>
      </c>
      <c r="C8" s="1" t="s">
        <v>241</v>
      </c>
      <c r="E8" s="77">
        <f>+D7</f>
        <v>16700</v>
      </c>
      <c r="F8" s="77">
        <f t="shared" si="0"/>
        <v>-16700</v>
      </c>
    </row>
    <row r="9" spans="1:6" x14ac:dyDescent="0.35">
      <c r="F9" s="77">
        <f t="shared" si="0"/>
        <v>0</v>
      </c>
    </row>
    <row r="10" spans="1:6" x14ac:dyDescent="0.35">
      <c r="A10" s="43" t="s">
        <v>242</v>
      </c>
      <c r="B10" s="1">
        <v>601</v>
      </c>
      <c r="C10" s="1" t="s">
        <v>226</v>
      </c>
      <c r="D10" s="77">
        <f>+'Control Materia Prima'!L11</f>
        <v>14644.067796610168</v>
      </c>
      <c r="F10" s="77">
        <f t="shared" si="0"/>
        <v>14644.067796610168</v>
      </c>
    </row>
    <row r="11" spans="1:6" x14ac:dyDescent="0.35">
      <c r="B11" s="1">
        <v>4011</v>
      </c>
      <c r="C11" s="1" t="s">
        <v>178</v>
      </c>
      <c r="D11" s="77">
        <f>+D10*18%</f>
        <v>2635.9322033898302</v>
      </c>
      <c r="F11" s="77">
        <f t="shared" si="0"/>
        <v>2635.9322033898302</v>
      </c>
    </row>
    <row r="12" spans="1:6" x14ac:dyDescent="0.35">
      <c r="B12" s="1">
        <v>421</v>
      </c>
      <c r="C12" s="1" t="s">
        <v>239</v>
      </c>
      <c r="E12" s="77">
        <f>+SUM(D10:D11)</f>
        <v>17280</v>
      </c>
      <c r="F12" s="77">
        <f t="shared" si="0"/>
        <v>-17280</v>
      </c>
    </row>
    <row r="13" spans="1:6" x14ac:dyDescent="0.35">
      <c r="F13" s="77">
        <f t="shared" si="0"/>
        <v>0</v>
      </c>
    </row>
    <row r="14" spans="1:6" x14ac:dyDescent="0.35">
      <c r="B14" s="1">
        <v>201</v>
      </c>
      <c r="C14" s="1" t="s">
        <v>88</v>
      </c>
      <c r="D14" s="77">
        <f>+D10</f>
        <v>14644.067796610168</v>
      </c>
      <c r="F14" s="77">
        <f t="shared" si="0"/>
        <v>14644.067796610168</v>
      </c>
    </row>
    <row r="15" spans="1:6" x14ac:dyDescent="0.35">
      <c r="B15" s="1">
        <v>611</v>
      </c>
      <c r="C15" s="1" t="s">
        <v>241</v>
      </c>
      <c r="E15" s="77">
        <f>+D14</f>
        <v>14644.067796610168</v>
      </c>
      <c r="F15" s="77">
        <f t="shared" si="0"/>
        <v>-14644.067796610168</v>
      </c>
    </row>
    <row r="16" spans="1:6" x14ac:dyDescent="0.35">
      <c r="F16" s="77">
        <f t="shared" si="0"/>
        <v>0</v>
      </c>
    </row>
    <row r="17" spans="1:7" x14ac:dyDescent="0.35">
      <c r="A17" s="43" t="s">
        <v>243</v>
      </c>
      <c r="B17" s="1">
        <v>121</v>
      </c>
      <c r="C17" s="1" t="s">
        <v>244</v>
      </c>
      <c r="D17" s="77">
        <f>+SUM(E18:E19)</f>
        <v>45430</v>
      </c>
      <c r="E17" s="77"/>
      <c r="F17" s="77">
        <f t="shared" si="0"/>
        <v>45430</v>
      </c>
    </row>
    <row r="18" spans="1:7" x14ac:dyDescent="0.35">
      <c r="B18" s="1">
        <v>4011</v>
      </c>
      <c r="C18" s="1" t="s">
        <v>178</v>
      </c>
      <c r="D18" s="77"/>
      <c r="E18" s="77">
        <f>+E19*18%</f>
        <v>6930</v>
      </c>
      <c r="F18" s="77">
        <f t="shared" si="0"/>
        <v>-6930</v>
      </c>
    </row>
    <row r="19" spans="1:7" x14ac:dyDescent="0.35">
      <c r="B19" s="1">
        <v>701</v>
      </c>
      <c r="C19" s="1" t="s">
        <v>3</v>
      </c>
      <c r="D19" s="77"/>
      <c r="E19" s="77">
        <f>+'Control Materia Prima'!L13</f>
        <v>38500</v>
      </c>
      <c r="F19" s="77">
        <f t="shared" si="0"/>
        <v>-38500</v>
      </c>
    </row>
    <row r="20" spans="1:7" x14ac:dyDescent="0.35">
      <c r="F20" s="77">
        <f t="shared" si="0"/>
        <v>0</v>
      </c>
    </row>
    <row r="21" spans="1:7" x14ac:dyDescent="0.35">
      <c r="B21" s="128">
        <v>691</v>
      </c>
      <c r="C21" s="128" t="s">
        <v>245</v>
      </c>
      <c r="D21" s="129">
        <f>+Kardex!I9</f>
        <v>24992.027620841181</v>
      </c>
      <c r="E21" s="128"/>
      <c r="F21" s="77">
        <f t="shared" si="0"/>
        <v>24992.027620841181</v>
      </c>
      <c r="G21" s="1" t="s">
        <v>245</v>
      </c>
    </row>
    <row r="22" spans="1:7" x14ac:dyDescent="0.35">
      <c r="B22" s="1">
        <v>201</v>
      </c>
      <c r="C22" s="1" t="s">
        <v>88</v>
      </c>
      <c r="E22" s="77">
        <f>+D21</f>
        <v>24992.027620841181</v>
      </c>
      <c r="F22" s="77">
        <f t="shared" si="0"/>
        <v>-24992.027620841181</v>
      </c>
    </row>
    <row r="23" spans="1:7" x14ac:dyDescent="0.35">
      <c r="F23" s="77">
        <f t="shared" si="0"/>
        <v>0</v>
      </c>
    </row>
    <row r="24" spans="1:7" x14ac:dyDescent="0.35">
      <c r="A24" s="43" t="s">
        <v>246</v>
      </c>
      <c r="B24" s="1">
        <v>601</v>
      </c>
      <c r="C24" s="1" t="s">
        <v>226</v>
      </c>
      <c r="D24" s="77">
        <f>+'Control Materia Prima'!L15</f>
        <v>11900</v>
      </c>
      <c r="F24" s="77">
        <f t="shared" si="0"/>
        <v>11900</v>
      </c>
    </row>
    <row r="25" spans="1:7" x14ac:dyDescent="0.35">
      <c r="B25" s="1">
        <v>4011</v>
      </c>
      <c r="C25" s="1" t="s">
        <v>178</v>
      </c>
      <c r="D25" s="77">
        <f>+D24*18%</f>
        <v>2142</v>
      </c>
      <c r="F25" s="77">
        <f t="shared" si="0"/>
        <v>2142</v>
      </c>
    </row>
    <row r="26" spans="1:7" x14ac:dyDescent="0.35">
      <c r="B26" s="1">
        <v>421</v>
      </c>
      <c r="C26" s="1" t="s">
        <v>239</v>
      </c>
      <c r="E26" s="77">
        <f>+SUM(D24:D25)</f>
        <v>14042</v>
      </c>
      <c r="F26" s="77">
        <f t="shared" si="0"/>
        <v>-14042</v>
      </c>
    </row>
    <row r="27" spans="1:7" x14ac:dyDescent="0.35">
      <c r="F27" s="77">
        <f t="shared" si="0"/>
        <v>0</v>
      </c>
    </row>
    <row r="28" spans="1:7" x14ac:dyDescent="0.35">
      <c r="B28" s="1">
        <v>201</v>
      </c>
      <c r="C28" s="1" t="s">
        <v>88</v>
      </c>
      <c r="D28" s="77">
        <f>+D24</f>
        <v>11900</v>
      </c>
      <c r="F28" s="77">
        <f t="shared" si="0"/>
        <v>11900</v>
      </c>
    </row>
    <row r="29" spans="1:7" x14ac:dyDescent="0.35">
      <c r="B29" s="1">
        <v>611</v>
      </c>
      <c r="C29" s="1" t="s">
        <v>241</v>
      </c>
      <c r="E29" s="77">
        <f>+D28</f>
        <v>11900</v>
      </c>
      <c r="F29" s="77">
        <f t="shared" si="0"/>
        <v>-11900</v>
      </c>
    </row>
    <row r="30" spans="1:7" x14ac:dyDescent="0.35">
      <c r="F30" s="77">
        <f t="shared" si="0"/>
        <v>0</v>
      </c>
    </row>
    <row r="31" spans="1:7" x14ac:dyDescent="0.35">
      <c r="B31" s="1">
        <v>421</v>
      </c>
      <c r="C31" s="1" t="s">
        <v>239</v>
      </c>
      <c r="D31" s="77">
        <f>+E26</f>
        <v>14042</v>
      </c>
      <c r="F31" s="77">
        <f t="shared" si="0"/>
        <v>14042</v>
      </c>
    </row>
    <row r="32" spans="1:7" x14ac:dyDescent="0.35">
      <c r="B32" s="1">
        <v>104</v>
      </c>
      <c r="C32" s="1" t="s">
        <v>247</v>
      </c>
      <c r="E32" s="77">
        <f>+D31</f>
        <v>14042</v>
      </c>
      <c r="F32" s="77">
        <f t="shared" si="0"/>
        <v>-14042</v>
      </c>
    </row>
    <row r="33" spans="1:7" x14ac:dyDescent="0.35">
      <c r="F33" s="77">
        <f t="shared" si="0"/>
        <v>0</v>
      </c>
    </row>
    <row r="34" spans="1:7" x14ac:dyDescent="0.35">
      <c r="A34" s="43" t="s">
        <v>248</v>
      </c>
      <c r="B34" s="1">
        <v>121</v>
      </c>
      <c r="C34" s="1" t="s">
        <v>244</v>
      </c>
      <c r="D34" s="77">
        <f>+SUM(E35:E36)</f>
        <v>50150</v>
      </c>
      <c r="E34" s="77"/>
      <c r="F34" s="77">
        <f t="shared" si="0"/>
        <v>50150</v>
      </c>
    </row>
    <row r="35" spans="1:7" x14ac:dyDescent="0.35">
      <c r="B35" s="1">
        <v>4011</v>
      </c>
      <c r="C35" s="1" t="s">
        <v>178</v>
      </c>
      <c r="D35" s="77"/>
      <c r="E35" s="77">
        <f>+E36*18%</f>
        <v>7650</v>
      </c>
      <c r="F35" s="77">
        <f t="shared" si="0"/>
        <v>-7650</v>
      </c>
    </row>
    <row r="36" spans="1:7" x14ac:dyDescent="0.35">
      <c r="B36" s="1">
        <v>701</v>
      </c>
      <c r="C36" s="1" t="s">
        <v>3</v>
      </c>
      <c r="D36" s="77"/>
      <c r="E36" s="77">
        <f>+'Control Materia Prima'!L17</f>
        <v>42500</v>
      </c>
      <c r="F36" s="77">
        <f t="shared" si="0"/>
        <v>-42500</v>
      </c>
    </row>
    <row r="37" spans="1:7" x14ac:dyDescent="0.35">
      <c r="F37" s="77">
        <f t="shared" si="0"/>
        <v>0</v>
      </c>
    </row>
    <row r="38" spans="1:7" x14ac:dyDescent="0.35">
      <c r="B38" s="128">
        <v>691</v>
      </c>
      <c r="C38" s="128" t="s">
        <v>245</v>
      </c>
      <c r="D38" s="129">
        <f>+Kardex!I11</f>
        <v>22977.161988461423</v>
      </c>
      <c r="E38" s="128"/>
      <c r="F38" s="77">
        <f t="shared" si="0"/>
        <v>22977.161988461423</v>
      </c>
      <c r="G38" s="1" t="s">
        <v>245</v>
      </c>
    </row>
    <row r="39" spans="1:7" x14ac:dyDescent="0.35">
      <c r="B39" s="1">
        <v>201</v>
      </c>
      <c r="C39" s="1" t="s">
        <v>88</v>
      </c>
      <c r="E39" s="77">
        <f>+D38</f>
        <v>22977.161988461423</v>
      </c>
      <c r="F39" s="77">
        <f t="shared" si="0"/>
        <v>-22977.161988461423</v>
      </c>
    </row>
    <row r="40" spans="1:7" x14ac:dyDescent="0.35">
      <c r="F40" s="77">
        <f t="shared" si="0"/>
        <v>0</v>
      </c>
    </row>
    <row r="41" spans="1:7" x14ac:dyDescent="0.35">
      <c r="B41" s="1">
        <v>104</v>
      </c>
      <c r="C41" s="1" t="s">
        <v>247</v>
      </c>
      <c r="D41" s="77">
        <f>+D34</f>
        <v>50150</v>
      </c>
      <c r="F41" s="77">
        <f t="shared" si="0"/>
        <v>50150</v>
      </c>
    </row>
    <row r="42" spans="1:7" x14ac:dyDescent="0.35">
      <c r="B42" s="1">
        <v>121</v>
      </c>
      <c r="C42" s="1" t="s">
        <v>244</v>
      </c>
      <c r="E42" s="77">
        <f>+D41</f>
        <v>50150</v>
      </c>
      <c r="F42" s="77">
        <f t="shared" si="0"/>
        <v>-50150</v>
      </c>
    </row>
  </sheetData>
  <autoFilter ref="B2:F42" xr:uid="{D9550929-50D1-4E01-B0A1-04EB1692B3C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27</vt:i4>
      </vt:variant>
    </vt:vector>
  </HeadingPairs>
  <TitlesOfParts>
    <vt:vector size="27" baseType="lpstr">
      <vt:lpstr>Costo Prod vs ERI</vt:lpstr>
      <vt:lpstr>Estructura del CosT Vtas</vt:lpstr>
      <vt:lpstr>Caso1</vt:lpstr>
      <vt:lpstr>Resol1</vt:lpstr>
      <vt:lpstr>Hoja9</vt:lpstr>
      <vt:lpstr>Precio Vta.</vt:lpstr>
      <vt:lpstr>Control Materia Prima</vt:lpstr>
      <vt:lpstr>Kardex</vt:lpstr>
      <vt:lpstr>Kardex-Asiento</vt:lpstr>
      <vt:lpstr>Control Planilla</vt:lpstr>
      <vt:lpstr>Datos-Asiento planilla</vt:lpstr>
      <vt:lpstr>Asiento planilla</vt:lpstr>
      <vt:lpstr>CIF</vt:lpstr>
      <vt:lpstr>AsientoCIF</vt:lpstr>
      <vt:lpstr>Caso Cto Prod</vt:lpstr>
      <vt:lpstr>Planilla</vt:lpstr>
      <vt:lpstr>Teoría</vt:lpstr>
      <vt:lpstr>Reg. Compras</vt:lpstr>
      <vt:lpstr>KardexMP</vt:lpstr>
      <vt:lpstr>Activo fijo</vt:lpstr>
      <vt:lpstr>MP</vt:lpstr>
      <vt:lpstr>Estr.Costo Prod</vt:lpstr>
      <vt:lpstr>Precio Vta</vt:lpstr>
      <vt:lpstr>Reg. Vtas</vt:lpstr>
      <vt:lpstr>EEFF</vt:lpstr>
      <vt:lpstr>Análisis</vt:lpstr>
      <vt:lpstr>BC-2021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GRIS QUISPE</dc:creator>
  <cp:lastModifiedBy>GRIS QUISPE</cp:lastModifiedBy>
  <cp:lastPrinted>2022-12-03T00:38:47Z</cp:lastPrinted>
  <dcterms:created xsi:type="dcterms:W3CDTF">2022-11-18T21:56:13Z</dcterms:created>
  <dcterms:modified xsi:type="dcterms:W3CDTF">2022-12-03T12:52:32Z</dcterms:modified>
</cp:coreProperties>
</file>